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341" windowWidth="11445" windowHeight="5775" tabRatio="993" activeTab="17"/>
  </bookViews>
  <sheets>
    <sheet name="คำแถลง" sheetId="1" r:id="rId1"/>
    <sheet name="บันทึกหลักการและเหตุผล" sheetId="2" r:id="rId2"/>
    <sheet name="สรุปแผนงาน(1)" sheetId="3" r:id="rId3"/>
    <sheet name="สรุปแผนงาน(2)" sheetId="4" r:id="rId4"/>
    <sheet name="สรุปแผน (3)" sheetId="5" r:id="rId5"/>
    <sheet name="ข้อบัญญัติ" sheetId="6" r:id="rId6"/>
    <sheet name="บริหารทั่วไป" sheetId="7" r:id="rId7"/>
    <sheet name="ป้องกัน" sheetId="8" r:id="rId8"/>
    <sheet name=" กศ." sheetId="9" r:id="rId9"/>
    <sheet name=" สธ." sheetId="10" r:id="rId10"/>
    <sheet name="สงเคราะห์" sheetId="11" r:id="rId11"/>
    <sheet name="เคหะ" sheetId="12" r:id="rId12"/>
    <sheet name="เข้มแข็ง" sheetId="13" r:id="rId13"/>
    <sheet name="ศาสนา" sheetId="14" r:id="rId14"/>
    <sheet name="เกษตร" sheetId="15" r:id="rId15"/>
    <sheet name="งบกลาง" sheetId="16" r:id="rId16"/>
    <sheet name="คิด 40%" sheetId="17" r:id="rId17"/>
    <sheet name="ประมาณการเงินอุด" sheetId="18" r:id="rId18"/>
  </sheets>
  <definedNames>
    <definedName name="_xlnm.Print_Area" localSheetId="11">'เคหะ'!$A$1:$G$136</definedName>
    <definedName name="_xlnm.Print_Area" localSheetId="6">'บริหารทั่วไป'!$A$1:$J$292</definedName>
    <definedName name="_xlnm.Print_Area" localSheetId="4">'สรุปแผน (3)'!$A$1:$F$25</definedName>
    <definedName name="_xlnm.Print_Area" localSheetId="2">'สรุปแผนงาน(1)'!$A$1:$D$123</definedName>
    <definedName name="_xlnm.Print_Area" localSheetId="3">'สรุปแผนงาน(2)'!$A$1:$E$102</definedName>
  </definedNames>
  <calcPr fullCalcOnLoad="1"/>
</workbook>
</file>

<file path=xl/sharedStrings.xml><?xml version="1.0" encoding="utf-8"?>
<sst xmlns="http://schemas.openxmlformats.org/spreadsheetml/2006/main" count="3196" uniqueCount="957">
  <si>
    <t xml:space="preserve">                  1.1 ประเภทรายจ่ายเกี่ยวกับการรับรองและพิธีการ</t>
  </si>
  <si>
    <t>0.00</t>
  </si>
  <si>
    <t xml:space="preserve">          2.หมวดครุภัณฑ์ที่ดินและสิ่งก่อสร้าง</t>
  </si>
  <si>
    <t xml:space="preserve">           ค่าที่ดินและสิ่งก่อสร้าง</t>
  </si>
  <si>
    <t xml:space="preserve">           2.1 ประเภทค่าก่อสร้างสิ่งสาธารณูปโภค</t>
  </si>
  <si>
    <t xml:space="preserve">          (1) โครงการส่งเสริมความรู้แก่ผู้นำสตรีด้านกฎหมาย</t>
  </si>
  <si>
    <t xml:space="preserve">          (2) โครงการ อบต. สัญจร</t>
  </si>
  <si>
    <t xml:space="preserve">          (3) โครงการรรณรงค์ป้องกันและส่งเสริมสุขภาพในวัน อสม.แห่งชาติ</t>
  </si>
  <si>
    <t xml:space="preserve">          (4) โครงการอบรมสัมมนาเพิ่มศักยภาพ</t>
  </si>
  <si>
    <t xml:space="preserve">          (5) โครงการส่งเสริมสุขภาพอนามัยประชาชนตำบลแม่สัน</t>
  </si>
  <si>
    <t xml:space="preserve">              2.1 ประเภทเงินอุดหนุนส่วนราชการ</t>
  </si>
  <si>
    <t xml:space="preserve">              2.2 ประเภทเงินอุดหนุนกิจการที่เป็นประโยชน์</t>
  </si>
  <si>
    <t xml:space="preserve">        4.3 ประเภทครุภัณฑ์ก่อสร้าง</t>
  </si>
  <si>
    <t xml:space="preserve">        4.4 ประเภทค่าบำรุงรักษาและปรับปรุงครุภัณฑ์  </t>
  </si>
  <si>
    <t xml:space="preserve">              (11) โครงการเฉลิมพระเกียรติสมเด็จพระเจ้าอยู่หัวฯภูมิพลอดุลยเดช</t>
  </si>
  <si>
    <t xml:space="preserve">              (1) ค่าเครื่องคอมพิวเตอร์ สำหรับงานสำนักงาน (ขนาดจอไม่น้อยกว่า18.5 นิ้ว)</t>
  </si>
  <si>
    <t xml:space="preserve">              (2) ค่าเครื่องพิมพ์ Multifunction แบบฉีดหมึก(Inkjet) </t>
  </si>
  <si>
    <t xml:space="preserve">             (4) โครงการทบทวนแผนชุมชน</t>
  </si>
  <si>
    <t xml:space="preserve">             (1) โครงการจัดทำแผนพัฒนาท้องถิ่น</t>
  </si>
  <si>
    <t xml:space="preserve">             (2) โครงการ อบต.สัญจร</t>
  </si>
  <si>
    <t xml:space="preserve">             (3) โครงการประชาคมจัดทำแผน</t>
  </si>
  <si>
    <t xml:space="preserve">             (5) โครงการทบทวนแผนพัฒนาหมู่บ้านและแผนพัฒนาท้องถิ่น</t>
  </si>
  <si>
    <t xml:space="preserve">                (3)   โครงการประชาสัมพันธ์ขั้นตอนการปฏิบัติราชการในการชำระภาษีฯ</t>
  </si>
  <si>
    <t xml:space="preserve">             (4) โครงการอบรมผู้ประกอบการตำบลแม่สัน</t>
  </si>
  <si>
    <t xml:space="preserve">         4.1 ประเภทครุภัณฑ์สำนักงาน</t>
  </si>
  <si>
    <t xml:space="preserve">             1.1 ประเภทรายจ่ายเกี่ยวเนื่องกับการปฏิบัติราชการที่ไม่เข้าลักษณะ</t>
  </si>
  <si>
    <t>หมวดรายจ่ายอื่นๆ</t>
  </si>
  <si>
    <t xml:space="preserve">                 (1) โครงการรณรงค์ป้องกันหมอกควันไฟป่า</t>
  </si>
  <si>
    <t xml:space="preserve">           1.2 ประเภทวัสดุเครื่องดับเพลิง</t>
  </si>
  <si>
    <t xml:space="preserve">           2.1 ประเภทเงินอุดหนุนส่วนราชการ</t>
  </si>
  <si>
    <t>ประจำปีงบประมาณ พ.ศ. 2560</t>
  </si>
  <si>
    <r>
      <t xml:space="preserve">              </t>
    </r>
    <r>
      <rPr>
        <sz val="14"/>
        <rFont val="TH SarabunPSK"/>
        <family val="2"/>
      </rPr>
      <t xml:space="preserve">  (2) โครงการบัญฑิตน้อย(มอบวุฒิบัตร)</t>
    </r>
  </si>
  <si>
    <t xml:space="preserve">                (4) โครงการข่าวสารประชาสัมพันธ์กิจกรรมของ ศพด. อบต.แม่สัน</t>
  </si>
  <si>
    <t xml:space="preserve">                (5) โครงการเยี่ยมบ้านเด็ก (ศูนย์พัฒนาเด็กเล็ก)</t>
  </si>
  <si>
    <t xml:space="preserve">                (6) โครงการผลิตสื่อการเรียน การสอนของ ศูนย์พัฒนาเด็กเล็ก อบต.แม่สัน</t>
  </si>
  <si>
    <t xml:space="preserve">                (7) โครงการปฐมนิเทศเด็กเล็กและประชุมผู้ปกครอง ศพด.อบต.แม่สัน</t>
  </si>
  <si>
    <t xml:space="preserve">                (8) โครงการสายใยสัมพันธ์วันปิดภาคเรียน (ศูนย์พัฒนาเด็กเล็ก อบต.แม่สัน)</t>
  </si>
  <si>
    <t xml:space="preserve">                (3) โครงการวันเด็กแห่งชาติ</t>
  </si>
  <si>
    <t xml:space="preserve">                (4) โครงการอบรมภาษาอังกฤษเพื่อการรองรับนโยบายเขตการค้าเสรีอาเซียน</t>
  </si>
  <si>
    <t xml:space="preserve">        2.1ประเภทเงินอุดหนุนส่วนราชการ</t>
  </si>
  <si>
    <t xml:space="preserve">                (1) โครงการรณรงค์จัดทำปุ๋ยหมักและปุ๋ยชีวภาพ </t>
  </si>
  <si>
    <t>รวมงานกีฬาและนันทนาการ</t>
  </si>
  <si>
    <t>รวมงานศาสนาวัฒนธรรมท้องถิ่น</t>
  </si>
  <si>
    <t>รวมแผนงานการศาสนาวัฒนธรรม และนันทนาการ</t>
  </si>
  <si>
    <t>รวมงานส่งเสริมการเกษตร</t>
  </si>
  <si>
    <t>รวมหมวดค่าสาธารณูปโภค</t>
  </si>
  <si>
    <t>รวมงานไฟฟ้าถนน</t>
  </si>
  <si>
    <t xml:space="preserve">  รวมงานบริหารทั่วไปเกี่ยวกับเคหะและชุมชน</t>
  </si>
  <si>
    <t>รวมแผนงานเคหะและชุมชน</t>
  </si>
  <si>
    <t>รวมงานงบกลาง</t>
  </si>
  <si>
    <t>รวมแผนงานงบกลาง</t>
  </si>
  <si>
    <t>รวมแผนงานการเกษตร</t>
  </si>
  <si>
    <t>รวมค่าตอบแทนใช้สอยและวัสดุ</t>
  </si>
  <si>
    <t>รวมทุกแผนงาน</t>
  </si>
  <si>
    <t xml:space="preserve"> รวมค่าวัสดุ</t>
  </si>
  <si>
    <t>บาท</t>
  </si>
  <si>
    <t xml:space="preserve"> 1.แผนงานบริหารงานทั่วไป</t>
  </si>
  <si>
    <t xml:space="preserve">   1.1งานบริหารทั่วไป</t>
  </si>
  <si>
    <t>2.แผนงานสาธารณสุข</t>
  </si>
  <si>
    <t xml:space="preserve">   2.1 งานโรงพยาบาล</t>
  </si>
  <si>
    <t xml:space="preserve">   4.1 งานบริหารทั่วไปเกี่ยวกับเคหะและชุมชน</t>
  </si>
  <si>
    <t xml:space="preserve">         ค่าครุภัณฑ์      </t>
  </si>
  <si>
    <t>บันทึกหลักการและเหตุผล</t>
  </si>
  <si>
    <t>อำเภอห้างฉัตร    จังหวัดลำปาง</t>
  </si>
  <si>
    <t>ด้าน</t>
  </si>
  <si>
    <t>ยอดรวม</t>
  </si>
  <si>
    <t>ด้านบริหารงานทั่วไป</t>
  </si>
  <si>
    <t>ด้านบริการชุมชนและสังคม</t>
  </si>
  <si>
    <t>รวมทั้งสิ้น</t>
  </si>
  <si>
    <t>คำแถลงงบประมาณ</t>
  </si>
  <si>
    <t>องค์การบริหารส่วนตำบลแม่สัน</t>
  </si>
  <si>
    <t>อำเภอห้างฉัตร  จังหวัดลำปาง</t>
  </si>
  <si>
    <t>2.2 รายจ่าย</t>
  </si>
  <si>
    <t>รายจ่าย</t>
  </si>
  <si>
    <t>ปี 2555</t>
  </si>
  <si>
    <t>จ่ายจากงบประมาณ</t>
  </si>
  <si>
    <t>และหมวดค่าสาธารณูปโภค)</t>
  </si>
  <si>
    <t>รายจ่ายตามงานและงบรายจ่าย</t>
  </si>
  <si>
    <t xml:space="preserve">                                 งาน</t>
  </si>
  <si>
    <t>งบ</t>
  </si>
  <si>
    <t>รวม</t>
  </si>
  <si>
    <t>งบอุดหนุน</t>
  </si>
  <si>
    <t xml:space="preserve">     เงินเดือน (ฝ่ายการเมือง)</t>
  </si>
  <si>
    <t xml:space="preserve">               (1) อุดหนุน อบต.เวียงตาล   โครงการอุดหนุนศูนย์ประสานราชการ(ศูนย์บริการร่วม)</t>
  </si>
  <si>
    <t>ขององค์กรปกครองส่วนท้องถิ่น</t>
  </si>
  <si>
    <t xml:space="preserve">     เงินเดือน (ฝ่ายประจำ)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</si>
  <si>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</si>
  <si>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</si>
  <si>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</si>
  <si>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1.1 งานงบกลาง</t>
  </si>
  <si>
    <t xml:space="preserve">       1.1)  ประเภทเงินสบทบกองทุนประกันสังคม  </t>
  </si>
  <si>
    <t xml:space="preserve">    ก. งบกลาง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</si>
  <si>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</si>
  <si>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</si>
  <si>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</si>
  <si>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</si>
  <si>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เงินอุดหนุน</t>
  </si>
  <si>
    <t>เคหะและชุมชน</t>
  </si>
  <si>
    <t>-</t>
  </si>
  <si>
    <t>รวมงานระดับมัธยมศึกษา</t>
  </si>
  <si>
    <t>รวมงบบุคลากร(หมวดเงินเดือนและค่าจ้างประจำ)</t>
  </si>
  <si>
    <r>
      <t>รวมงบดำเนินงาน</t>
    </r>
    <r>
      <rPr>
        <b/>
        <sz val="13"/>
        <rFont val="TH SarabunPSK"/>
        <family val="2"/>
      </rPr>
      <t xml:space="preserve">(หมวดค่าตอบแทนใช้สอยและวัสดุและหมวดสาธารณูปโภค) </t>
    </r>
  </si>
  <si>
    <t xml:space="preserve">       รวมงบบุคลากร(หมวดเงินเดือนและค่าจ้างประจำ) </t>
  </si>
  <si>
    <t>รวมหมวดค่าตอบแทนใช้สอยและวัสดุ</t>
  </si>
  <si>
    <t>รวมงบอุดหนุน(หมวดเงินอุดหนุน)</t>
  </si>
  <si>
    <t xml:space="preserve">รวมงบอุดหนุน(หมวดเงินอุดหนุน)  </t>
  </si>
  <si>
    <t xml:space="preserve">รวมงบอุดหนุน (หมวดเงินอุดหนุน) </t>
  </si>
  <si>
    <t xml:space="preserve">รวมงบอุดหนุน(หมวดเงินอุดหนุน) </t>
  </si>
  <si>
    <r>
      <t>รวมงบดำเนินงาน</t>
    </r>
    <r>
      <rPr>
        <b/>
        <sz val="13"/>
        <rFont val="TH SarabunPSK"/>
        <family val="2"/>
      </rPr>
      <t>(หมวดค่าตอบแทน ใช้สอยและวัสดุ และหมวดค่าสาธารณูปโภค)</t>
    </r>
    <r>
      <rPr>
        <b/>
        <sz val="16"/>
        <rFont val="TH SarabunPSK"/>
        <family val="2"/>
      </rPr>
      <t xml:space="preserve"> </t>
    </r>
  </si>
  <si>
    <t xml:space="preserve">รวมงบลงทุน(หมวดค่าครุภัณฑ์ที่ดินและสิ่งก่อสร้าง) </t>
  </si>
  <si>
    <t xml:space="preserve">รวมงบลงทุน(หมวดค่าครุภัณฑ์ ที่ดินและสิ่งก่อสร้าง) </t>
  </si>
  <si>
    <t xml:space="preserve">     รวมงบลงทุน(หมวดค่าครุภัณฑ์ ที่ดินและสิ่งก่อสร้าง)</t>
  </si>
  <si>
    <t>2.1 รายรับ</t>
  </si>
  <si>
    <t>รายรับ</t>
  </si>
  <si>
    <t>รายรับจริง</t>
  </si>
  <si>
    <t>รวมรายได้จัดเก็บเอง</t>
  </si>
  <si>
    <t>ส่วนท้องถิ่น</t>
  </si>
  <si>
    <t>รวมรายได้ที่รัฐบาลอุดหนุนให้องค์กรปกครอง</t>
  </si>
  <si>
    <t>ท่านประธานสภา และสมาชิกสภาองค์การบริหารส่วนตำบลแม่สัน</t>
  </si>
  <si>
    <t>1. สถานะการคลัง</t>
  </si>
  <si>
    <t xml:space="preserve">     1.1 งบประมาณรายจ่ายทั่วไป</t>
  </si>
  <si>
    <t xml:space="preserve">           1.1.2 เงินสะสม</t>
  </si>
  <si>
    <t xml:space="preserve">           1.1.3 ทุนสำรองเงินสะสม</t>
  </si>
  <si>
    <t xml:space="preserve">    </t>
  </si>
  <si>
    <t>บาท ประกอบด้วย</t>
  </si>
  <si>
    <t xml:space="preserve">       หมวดรายได้จากสาธารณูปโภคและการพาณิชย์</t>
  </si>
  <si>
    <t xml:space="preserve">       หมวดค่าธรรมเนียม ค่าปรับ และใบอนุญาต</t>
  </si>
  <si>
    <t xml:space="preserve">       หมวดภาษีอากร</t>
  </si>
  <si>
    <t xml:space="preserve">       หมวดรายได้เบ็ดเตล็ด</t>
  </si>
  <si>
    <t xml:space="preserve">       หมวดรายได้จากทุน</t>
  </si>
  <si>
    <t xml:space="preserve">       หมวดภาษีจัดสรร</t>
  </si>
  <si>
    <t xml:space="preserve">       หมวดเงินอุดหนุนทั่วไป</t>
  </si>
  <si>
    <t xml:space="preserve">        งบกลาง</t>
  </si>
  <si>
    <t xml:space="preserve">        งบดำเนินงาน (หมวดค่าตอบแทนใช้สอยและวัสดุ </t>
  </si>
  <si>
    <t xml:space="preserve">    และหมวดค่าสาธารณูปโภค)</t>
  </si>
  <si>
    <t xml:space="preserve">        งบลงทุน (หมวดครุภัณฑ์ที่ดินและสิ่งก่อสร้าง)</t>
  </si>
  <si>
    <t xml:space="preserve">        งบรายจ่ายอื่น (หมวดรายจ่ายอื่น)</t>
  </si>
  <si>
    <t xml:space="preserve">        งบอุดหนุน (หมวดเงินอุดหนุน)</t>
  </si>
  <si>
    <t>รวมรายได้ที่รัฐบาลเก็บแล้วอุดหนุนให้องค์กร</t>
  </si>
  <si>
    <t>ปกครองส่วนท้องถิ่น</t>
  </si>
  <si>
    <t>ลำดับ</t>
  </si>
  <si>
    <t>การจำแนกรายการค่าใช้จ่ายเงินเดือน ประโยชน์ตอบแทนอื่น และเงินค่าจ้าง</t>
  </si>
  <si>
    <t>จำนวน (บาท)</t>
  </si>
  <si>
    <t>เงินเดือนหรือเงินเพิ่มอื่นๆ ที่จ่ายควบกับเงินเดือน</t>
  </si>
  <si>
    <t>(1) เงินเดือน (ข้าราชการ/พนักงานส่วนท้องถิ่น)</t>
  </si>
  <si>
    <t>(2) เงินประจำตำแหน่งของผู้บริหาร(ข้าราชการ/พนักงานส่วนท้องถิ่น)</t>
  </si>
  <si>
    <t>เงินค่าจ้าง</t>
  </si>
  <si>
    <t xml:space="preserve">                (4) จอภาพแบบ LCD หรือ LED ขนาดไมนอยกวา 18.5 นิ้ว (จำนวน 1 เครื่อง)</t>
  </si>
  <si>
    <t>ประโยชน์ตอบแทนอื่น</t>
  </si>
  <si>
    <t>คิดเป็นร้อยละ</t>
  </si>
  <si>
    <t>หมายเหตุ</t>
  </si>
  <si>
    <t xml:space="preserve">                (1) โครงการก่อสร้างประตูรั้วทางเข้าและประตูรั้วทางออก ที่ทำการ อบต.แม่สัน</t>
  </si>
  <si>
    <t xml:space="preserve">                (2) โครงการก่อสร้างป้ายประชาสัมพันธ์ของ อบต.แม่สัน</t>
  </si>
  <si>
    <t xml:space="preserve">        ในปีบประมาณ พ.ศ. 2559 ณ วันที่  29  กรกฎาคม พ.ศ. 2559 องค์กรปกครองส่วนท้องถิ่นมีสถานะการเงิน ดังนี้</t>
  </si>
  <si>
    <t xml:space="preserve">          ณ วันที่   29 กรกฎาคม  พ.ศ. 2559</t>
  </si>
  <si>
    <t>2. การบริหารงบประมาณในปีงบประมาณ พ.ศ. 2558</t>
  </si>
  <si>
    <t xml:space="preserve">                (3) โครงการติดตั้งปั้มสูบน้ำบรรเทาสาธารณภัย อบต.แม่สัน</t>
  </si>
  <si>
    <t xml:space="preserve">                (4) โครงการก่อสร้างรั้วอาคารศูนย์พัฒนาเด็กเล็ก อบต.แม่สัน</t>
  </si>
  <si>
    <t xml:space="preserve">            (1) ค่ารับรอง เลี้ยงต้อนรับบุคคลและคณะบุคคล</t>
  </si>
  <si>
    <t xml:space="preserve">            (2) ค่าเลี้ยงรับรองในการประชุมสภาท้องถิ่นหรือ</t>
  </si>
  <si>
    <t xml:space="preserve">            (3) ค่าใช้จ่ายในการจัดาน จัดนิทรรศการ ประกวด แข่งขัน </t>
  </si>
  <si>
    <t xml:space="preserve">            (1) ค่าใช้จ่ายในการเดินทางไปราชการ</t>
  </si>
  <si>
    <t xml:space="preserve">            (2) ค่าใช้จ่ายในการเลือกตั้ง</t>
  </si>
  <si>
    <t xml:space="preserve">            (3) ค่าชดใช้ความเสียหายหรือค่าสินไหมทดแทน</t>
  </si>
  <si>
    <t xml:space="preserve">            (4) โครงการ อบต.สัญจร</t>
  </si>
  <si>
    <t xml:space="preserve">       3.1 ประเภทค่าไฟฟ้า</t>
  </si>
  <si>
    <t xml:space="preserve">       3.2 ประเภทค่าน้ำประปา</t>
  </si>
  <si>
    <t xml:space="preserve">       3.3 ประเภทค่าโทรศัพท์</t>
  </si>
  <si>
    <t xml:space="preserve">       3.4 ประเภทค่าไปรษณีย์   </t>
  </si>
  <si>
    <t xml:space="preserve">       3.5 ประเภทค่าบริการทางด้านโทรคมนาคม  </t>
  </si>
  <si>
    <t>ประจำปีงบประมาณ พ.ศ. 2560  ขององค์การบริหารส่วนตำบลแม่สัน</t>
  </si>
  <si>
    <t xml:space="preserve">         1.2 ประเภทค่าก่อสร้างสิ่งสาธารณูปโภค</t>
  </si>
  <si>
    <t xml:space="preserve">        1.1 ประเภทค่าก่อสร้างสิ่งสาธารณูปการ</t>
  </si>
  <si>
    <t xml:space="preserve">              (1) โครงการก่อสร้างหอกระจายข่าวประจำหมู่บ้าน บ้านแม่สัน ม.4</t>
  </si>
  <si>
    <t xml:space="preserve">              (2) โครงการก่อสร้างลานเอนกประสงค์ คสล.บริเวณหน้าตลาดสด ม.5</t>
  </si>
  <si>
    <t xml:space="preserve">         (2) โครงการก่อสร้างปรับปรุงอาคารศูนย์พัฒนาเด็กเล็ก อบต.แม่สัน หลังใหม่ (โครงหลังคา , อ่างล้างมือ , มุ้งลวด)</t>
  </si>
  <si>
    <t xml:space="preserve">              (1) โครงการก่อสร้างถนนลูกรังสาย ม.3-ม.9 (ซอยป้าเกี้ยว)</t>
  </si>
  <si>
    <t xml:space="preserve">              (2) โครงการก่อสร้างท่อลอดเหลี่ยม คสล.ข้ามลำน้ำแม่สัน(บริเวณทุ่งโท้ง-</t>
  </si>
  <si>
    <t xml:space="preserve">              (3) โครงการก่อสร้างถนนลูกรังพร้อมวางท่อซอยบ้านนายวันจันทร์(นายมา) ม.8</t>
  </si>
  <si>
    <t xml:space="preserve">           (4) โครงการก่อสร้างซ่อมแซมถนน คสล.สายหน้าวัดลุ่มกลาง ม.2</t>
  </si>
  <si>
    <t xml:space="preserve">          (6) โครงการส่งเสริมอาชีพให้แก่ประชาชนเพื่อแก้ไขปัญหาความ</t>
  </si>
  <si>
    <t xml:space="preserve">          (8) โครงการส่งเสริมการมีส่วนร่วมทางการเมืองของสตรีตำบลแม่สัน</t>
  </si>
  <si>
    <t xml:space="preserve">          (7) โครงการส่งเสริมความเสมอภาคและความเท่าเทียมกันในสังคม</t>
  </si>
  <si>
    <t xml:space="preserve">           (9) โครงการส่งเสริมบทบาทผู้นำสตรี</t>
  </si>
  <si>
    <t>3.1 แผนงาน การเกษตร</t>
  </si>
  <si>
    <t>3.1.1) งานส่งเสริมการเกษตร</t>
  </si>
  <si>
    <t>3.1.2) งานอนุรักษ์แหล่งน้ำและป่าไม้</t>
  </si>
  <si>
    <t xml:space="preserve">           (10) โครงการรณรงค์ลดปริมาณขยะมูลฝอยและกำจัดขยะมูลฝอยในเขตตำบลแม่สัน</t>
  </si>
  <si>
    <t xml:space="preserve">           (11) โครงการเยาวชนอาสาดูแลผู้สูงอายุ</t>
  </si>
  <si>
    <t xml:space="preserve">           (12) โครงการส่งเสริมสภาเด็กและเยาวชนตำบลแม่สัน</t>
  </si>
  <si>
    <t xml:space="preserve">           (13) โครงการพัฒนาคุณภาพชีวิตผู้สูงอายุ ผู้พิการ ผู้ด้อยโอกาสทางสังคม</t>
  </si>
  <si>
    <t xml:space="preserve">           (14) โครงการผู้สูงอายุสุขภาพดี  ชีวีมีสุข</t>
  </si>
  <si>
    <t xml:space="preserve">           (15) โครงการปันจักรยานลดมลภาวะ</t>
  </si>
  <si>
    <t xml:space="preserve">           (16) โครงการป้องกันและแก้ไขปัญหายาเสพติดตำบลแม่สัน </t>
  </si>
  <si>
    <t xml:space="preserve">           (17) โครงการส่งเสริมการทำดอกไม้ประดิษฐ์แก่ผู้พิการและผู้ด้อยโอกาส</t>
  </si>
  <si>
    <t xml:space="preserve">           (18) โครงการศึกษาดูงานเกี่ยวกับการประกอบอาชีพของประชาชน</t>
  </si>
  <si>
    <t xml:space="preserve">            (19) โครงการฝึกอบรมอาชีพเสริมสวยให้กับประชาชนทั่วไป</t>
  </si>
  <si>
    <t xml:space="preserve">            (20) โครงการส่งเสริมการท่องเที่ยวเชิงอนุรักษ์</t>
  </si>
  <si>
    <t xml:space="preserve">            (21) ค่าชดใช้เงินคืน เงินทุนโครงการเศรษฐกิจชุมชน </t>
  </si>
  <si>
    <t xml:space="preserve">            (22)โครงการอบรมเพิ่มศักยภาพแกนนำกลุ่มพัฒนาสตรีตำบลแม่สัน</t>
  </si>
  <si>
    <t xml:space="preserve">            (23) โครงการกำจัดแหล่งน้ำขังระวังไข้เลือดออก</t>
  </si>
  <si>
    <t xml:space="preserve">           (24) โครงการอบรมลูกเสือชาวบ้าน</t>
  </si>
  <si>
    <t xml:space="preserve">           (25) โครงการปั่นจักรยานเฉลิมพระเกียรติ(พระบาทสมเด็จพระเจ้าอยู่หัวและสมเด็จพระนางเจ้าพระบรมราชินีนาถ)</t>
  </si>
  <si>
    <t xml:space="preserve">        (26) โครงการประดิษฐ์ดอกไม้จันทน์และพวงหรีด</t>
  </si>
  <si>
    <t xml:space="preserve">        (27) โครงการป้องกันและแก้ไขปัญหายาเสพติด(บำบัด/ฝึกอาชีพ)</t>
  </si>
  <si>
    <t xml:space="preserve">        (29) โครงการฝึกอาชีพให้กับประชาชนทั่วไป</t>
  </si>
  <si>
    <t xml:space="preserve">                (4) อุดหนุนที่ทำการปกครองอำเภอห้างฉัตรโครงการงานรื่นเริงฤดูหนาวและของดีอำเภอห้างฉัตร</t>
  </si>
  <si>
    <t xml:space="preserve">       (28) โครงการรณรงค์ลดขยะมูลฝอย</t>
  </si>
  <si>
    <t>ค่าที่ดินและสิ่งก่อสร้าง</t>
  </si>
  <si>
    <t xml:space="preserve">              (5) โครงการจัดงานประเพณีปี๋ใหม่เมือง</t>
  </si>
  <si>
    <t xml:space="preserve">              (6) โครงการส่งเสริมศิลปวัฒนธรรมท้องถิ่น</t>
  </si>
  <si>
    <t xml:space="preserve">              (7) โครงการอบรมให้ความรู้เกี่ยวกับการประกอบศาสนพิธี ศาสนกิจ ศาสนพิธี</t>
  </si>
  <si>
    <t xml:space="preserve">              (8) โครงการส่งเสริมศักยภาพเยาวชนอนุรักษ์สืบสานภูมิปัญญาท้องถิ่น(หัตถศิลป์ใบตอง)</t>
  </si>
  <si>
    <t xml:space="preserve">             (8) โครงการอนุรักษ์ขนมพื้นเมือง</t>
  </si>
  <si>
    <t xml:space="preserve">             (9)โครงการพี่สอนน้อง (สล้อ ซอ ซึง)</t>
  </si>
  <si>
    <t xml:space="preserve">             (10) โครงบการอบรมศาสนพิธี ราชพิธี และพิธีสำคัญของชาติ</t>
  </si>
  <si>
    <t xml:space="preserve">             (11) โครงการค่ายเยาวชนต้นกล้าความดี</t>
  </si>
  <si>
    <t xml:space="preserve">            (12)โครงการสืบสานประเพณีลอยกระทง(การประกวดกระทงฝีมือระดับเด็กเยาวชนและประชาชนทั่วไป</t>
  </si>
  <si>
    <r>
      <t xml:space="preserve">         </t>
    </r>
    <r>
      <rPr>
        <b/>
        <sz val="16"/>
        <rFont val="TH SarabunPSK"/>
        <family val="2"/>
      </rPr>
      <t xml:space="preserve"> 4.6 ประเภทครุภัณฑ์คอมพิวเตอร์</t>
    </r>
  </si>
  <si>
    <t xml:space="preserve">        4.8 ประเภทครุภัณฑ์อื่น</t>
  </si>
  <si>
    <t xml:space="preserve">        4.9 ประเภทค่าบำรุงรักษาและปรับปรุงครุภัณฑ์  </t>
  </si>
  <si>
    <t xml:space="preserve">        4.10 ประเภทค่าถมดิน </t>
  </si>
  <si>
    <t xml:space="preserve">        4.11 ประเภทค่าก่อสร้างสิ่งสาธารณูปโภค</t>
  </si>
  <si>
    <t xml:space="preserve">        4.12 ประเภทรายจ่ายเพื่อปรับปรุงที่ดินและสิ่งก่อสร้าง</t>
  </si>
  <si>
    <t xml:space="preserve">    1. หมวดค่าตอบแทนใช้สอยและวัสดุ</t>
  </si>
  <si>
    <t xml:space="preserve">     1.หมวดเงินเดือนและค่าจ้างประจำ) </t>
  </si>
  <si>
    <t xml:space="preserve">         2.1 ประเภทค่าตอบแทนผู้ปฏิบัติราชการอันเป็นประโยชน์แก่          </t>
  </si>
  <si>
    <t xml:space="preserve">             (1)  ค่าใช้จ่ายในการเดินทางไปราชการ      </t>
  </si>
  <si>
    <t xml:space="preserve">             (2)   โครงการแผนที่ภาษีและทะเบียนทรัพย์สิน     </t>
  </si>
  <si>
    <t xml:space="preserve">      4.หมวดค่าครุภัณฑ์ที่ดินและสิ่งก่อสร้าง)    </t>
  </si>
  <si>
    <t xml:space="preserve">        ค่าครุภัณฑ์      </t>
  </si>
  <si>
    <t xml:space="preserve">         4.2 ประเภทครุภัณฑ์คอมพิวเตอร์</t>
  </si>
  <si>
    <t>รายจ่ายหมวดอื่นๆ</t>
  </si>
  <si>
    <t xml:space="preserve">          1.2 ประเภทรายจ่ายเกี่ยวเนื่องกับการปฏิบัติราชการที่ไม่เข้าลักษณะ</t>
  </si>
  <si>
    <t xml:space="preserve">          1.3 ประเภทวัสดุเครื่องดับเพลิง</t>
  </si>
  <si>
    <t xml:space="preserve">         3.1 ประเภทเงินอุดหนุนส่วนราชการ</t>
  </si>
  <si>
    <t xml:space="preserve">             (1) อุดหนุนที่ทำการปกครองอำเภอห้างฉัตร โครงการป้องกันและ</t>
  </si>
  <si>
    <t xml:space="preserve">             1.1 ประเภทรายจ่ายเกี่ยวเนื่องกับการปฏิบัติราชการที่ไม่เข้า</t>
  </si>
  <si>
    <t xml:space="preserve">        1. หมวดค่าตอบแทน  ใช้สอยและวัสดุ</t>
  </si>
  <si>
    <r>
      <t xml:space="preserve">          </t>
    </r>
    <r>
      <rPr>
        <b/>
        <u val="single"/>
        <sz val="15"/>
        <rFont val="TH SarabunPSK"/>
        <family val="2"/>
      </rPr>
      <t>ค่าใช้สอย</t>
    </r>
  </si>
  <si>
    <t xml:space="preserve">          1.1 ประเภทรายจ่ายเกี่ยวเนื่องกับการปฏิบัติราชการที่ไม่เข้า</t>
  </si>
  <si>
    <r>
      <t xml:space="preserve">           </t>
    </r>
    <r>
      <rPr>
        <b/>
        <sz val="16"/>
        <rFont val="TH SarabunPSK"/>
        <family val="2"/>
      </rPr>
      <t>1.2 ประเภทค่าอาหารเสริม (นม)</t>
    </r>
  </si>
  <si>
    <t xml:space="preserve">           1.3 ประเภทวัสดุการศึกษา</t>
  </si>
  <si>
    <t xml:space="preserve">             1.1 ประเภทเงินอุดหนุนส่วนราชการ</t>
  </si>
  <si>
    <t xml:space="preserve">      2. หมวดเงินอุดหนุน</t>
  </si>
  <si>
    <t xml:space="preserve">          1.1 ประเภทเงินเดือนพนักงาน</t>
  </si>
  <si>
    <t xml:space="preserve">       ค่าตอบแทน</t>
  </si>
  <si>
    <t xml:space="preserve">          2.2 ประเภทค่าตอบแทนการปฏิบัติงานนอกเวลาราชการ</t>
  </si>
  <si>
    <t xml:space="preserve">          2.1 ประเภทค่าตอบแทนผู้ปฏิบัติราชการอันเป็นประโยชน์ต่อ อปท.</t>
  </si>
  <si>
    <r>
      <t xml:space="preserve">          </t>
    </r>
    <r>
      <rPr>
        <b/>
        <sz val="16"/>
        <rFont val="TH SarabunPSK"/>
        <family val="2"/>
      </rPr>
      <t>3.1 ประเภทค่าไปรษณีย์</t>
    </r>
  </si>
  <si>
    <t xml:space="preserve">       ค่าที่ดินและสิ่งก่อสร้าง</t>
  </si>
  <si>
    <t xml:space="preserve">         1.2 ประเภทค่าบำรุงรักษาและและปรับปรุงที่ดินและสิ่งก่อสร้าง </t>
  </si>
  <si>
    <t xml:space="preserve">        2.1 ประเภทเงินอุดหนุนส่วนราชการ</t>
  </si>
  <si>
    <t xml:space="preserve">     2.หมวดเงินอุดหนุน</t>
  </si>
  <si>
    <t xml:space="preserve"> ยากจนตามหลักปรัชญาของเศรษฐกิจพอเพียง</t>
  </si>
  <si>
    <t xml:space="preserve"> รายจ่ายหมวดอื่น ๆ </t>
  </si>
  <si>
    <t xml:space="preserve">          2.1 ประเภทเงินอุดหนุนส่วนราชการ</t>
  </si>
  <si>
    <r>
      <t>รวมงบลงทุน(หมวดค่าที่ดินและสิ่งก่อสร้าง)</t>
    </r>
    <r>
      <rPr>
        <b/>
        <sz val="13"/>
        <rFont val="TH SarabunPSK"/>
        <family val="2"/>
      </rPr>
      <t xml:space="preserve"> </t>
    </r>
  </si>
  <si>
    <t xml:space="preserve">              (1) ค่าตู้เหล็กบานเลื่อนกระจก 2 ชั้น จำนวน 2 หลัง</t>
  </si>
  <si>
    <t xml:space="preserve">    1.2 งานระดับก่อนวัยเรียนและประถมศึกษา</t>
  </si>
  <si>
    <r>
      <t xml:space="preserve">                   </t>
    </r>
    <r>
      <rPr>
        <b/>
        <u val="single"/>
        <sz val="16"/>
        <rFont val="TH SarabunPSK"/>
        <family val="2"/>
      </rPr>
      <t>ค่าวัสดุ</t>
    </r>
  </si>
  <si>
    <r>
      <t xml:space="preserve">                   </t>
    </r>
    <r>
      <rPr>
        <b/>
        <u val="single"/>
        <sz val="16"/>
        <rFont val="TH SarabunPSK"/>
        <family val="2"/>
      </rPr>
      <t>ค่าใช้สอย</t>
    </r>
  </si>
  <si>
    <r>
      <t xml:space="preserve">        </t>
    </r>
    <r>
      <rPr>
        <b/>
        <sz val="16"/>
        <rFont val="TH SarabunPSK"/>
        <family val="2"/>
      </rPr>
      <t>2.1 ประเภทครุภัณฑ์โฆษณาและเผยแพร่</t>
    </r>
  </si>
  <si>
    <t xml:space="preserve">       3. หมวดเงินอุดหนุน </t>
  </si>
  <si>
    <t xml:space="preserve">          3.1  ประเภทเงินอุดหนุนส่วนราชการ</t>
  </si>
  <si>
    <t xml:space="preserve">             1. หมวดค่าตอบแทน ใช้สอย และวัสดุ</t>
  </si>
  <si>
    <t xml:space="preserve">   1.3 งานระดับมัธยมศึกษา</t>
  </si>
  <si>
    <t xml:space="preserve">    1.4 งานศึกษาไม่กำหนดระดับ</t>
  </si>
  <si>
    <t xml:space="preserve">         1.2 ประเภทวัสดุวิทยาศาสตร์หรือการแพทย์ </t>
  </si>
  <si>
    <t xml:space="preserve">         1.1ประเภทรายจ่ายเกี่ยวเนื่องกับการปฏิบัติราชการที่ไม่เข้าลักษณะ</t>
  </si>
  <si>
    <t xml:space="preserve"> รวมค่าใช้สอย</t>
  </si>
  <si>
    <t>รวมงานบริการและงานสาธารณสุขอื่น</t>
  </si>
  <si>
    <t xml:space="preserve">           1. หมวดค่าตอบแทนใช้สอยและวัสดุ</t>
  </si>
  <si>
    <t xml:space="preserve">              1.1 ประเภทค่าอาหารเสริม(นม)</t>
  </si>
  <si>
    <t xml:space="preserve">               ค่าวัสดุ</t>
  </si>
  <si>
    <t xml:space="preserve">          2.3 ประเภทเงินช่วยเหลือการศึกษาบุตร</t>
  </si>
  <si>
    <t xml:space="preserve">          2.4 ประเภทเงินค่าช่วยเหลือค่ารักษาพยาบาล</t>
  </si>
  <si>
    <t xml:space="preserve">       5.หมวดเงินอุดหนุน</t>
  </si>
  <si>
    <t xml:space="preserve">          5.1 ประเภทเงินอุดหนุนส่วนราชการ</t>
  </si>
  <si>
    <r>
      <t xml:space="preserve">             </t>
    </r>
    <r>
      <rPr>
        <b/>
        <sz val="16"/>
        <rFont val="TH SarabunPSK"/>
        <family val="2"/>
      </rPr>
      <t>2.2 ประเภทเงินอุดหนุนเอกชน</t>
    </r>
  </si>
  <si>
    <t xml:space="preserve">             1.1 ประเภทรายจ่ายเกี่ยวกับการรับรองและพิธีการ</t>
  </si>
  <si>
    <t xml:space="preserve">          2.1 ประเภทครุภัณฑ์กีฬา</t>
  </si>
  <si>
    <t xml:space="preserve">                          1.5) เครื่องบริหารกล้ามเนื้อแขนและเอวแบบเบาะยาว</t>
  </si>
  <si>
    <t xml:space="preserve">                          1.6) เครื่องบริหารกล้ามเนื้อขาข้อเข่าและไหล่</t>
  </si>
  <si>
    <t xml:space="preserve">                (1) อุดหนุนโรงเรียนโป่งขวาก (เครือข่ายเมืองยาว-แม่สัน)</t>
  </si>
  <si>
    <t xml:space="preserve">         2.1 ประเภทเงินอุดหนุนส่วนราชการ </t>
  </si>
  <si>
    <t xml:space="preserve">         1.หมวดค่าตอบแทนใช้สอยและวัสดุ</t>
  </si>
  <si>
    <t xml:space="preserve">        2.หมวดเงินอุดหนุน</t>
  </si>
  <si>
    <t xml:space="preserve">             2.1 ประเภทเงินอุดหนุนส่วนราชการ </t>
  </si>
  <si>
    <t xml:space="preserve">             2.2 ประเภทเงินอุดหนุนเอกชน</t>
  </si>
  <si>
    <t xml:space="preserve">                     (4) อุดหนุน ก.ม. หมู่ที่ 4  โครงการจัดงานประเพณีสรงน้ำพระธาตุ</t>
  </si>
  <si>
    <t xml:space="preserve">                     (5) อุดหนุน ก.ม. หมู่ที่ 5 โครงการจัดงานประเพณีสรงน้ำพระธาตุ</t>
  </si>
  <si>
    <t xml:space="preserve">                    (7) อุดหนุน ก.ม. หมู่ที่ 7 โครงการจัดงานประเพณีสรงน้ำพระธาตุ</t>
  </si>
  <si>
    <t xml:space="preserve">            1.1 ประเภทรายจ่ายเกี่ยวเนื่องกับการปฏิบัติราชการ</t>
  </si>
  <si>
    <r>
      <t xml:space="preserve">                                                                  </t>
    </r>
    <r>
      <rPr>
        <b/>
        <u val="single"/>
        <sz val="16"/>
        <rFont val="TH SarabunPSK"/>
        <family val="2"/>
      </rPr>
      <t>ตรวจสอบแล้วถูกต้อง</t>
    </r>
  </si>
  <si>
    <t>ปี 2556</t>
  </si>
  <si>
    <t>ปี2558</t>
  </si>
  <si>
    <t>ปี 2560</t>
  </si>
  <si>
    <t xml:space="preserve">                                                                             ปลัดองค์การบริหารส่วนตำบลแม่สัน</t>
  </si>
  <si>
    <t xml:space="preserve">  (2) คิดค่าใช้จ่ายด้านบริหารงานบุคคล 40 %                                 ไม่เกิน</t>
  </si>
  <si>
    <r>
      <t>รวมงบดำเนินงาน</t>
    </r>
    <r>
      <rPr>
        <b/>
        <sz val="13"/>
        <rFont val="TH SarabunPSK"/>
        <family val="2"/>
      </rPr>
      <t>(หมวดค่าตอบแทนใช้สอยและวัสดุและหมวดค่าสาธารณูปโภค)</t>
    </r>
  </si>
  <si>
    <t>รวมจ่ายจากงบประมาณ</t>
  </si>
  <si>
    <t>2.1.2) งานระดับก่อนวัยเรียน</t>
  </si>
  <si>
    <t>2.1.1) งานบริหารทั่วไปเกี่ยวกับ</t>
  </si>
  <si>
    <t>การศึกษา</t>
  </si>
  <si>
    <t xml:space="preserve">       1)  ประเภทเงินสบทบกองทุนประกันสังคม  </t>
  </si>
  <si>
    <t xml:space="preserve">       2) ประเภทเบี้ยยังชีพผู้สูงอายุ</t>
  </si>
  <si>
    <t xml:space="preserve">       4)  ประเภทเบี้ยยังชีพผู้ป่วยเอดส์</t>
  </si>
  <si>
    <t xml:space="preserve">       5)  ประเภทเงินสำรองจ่าย</t>
  </si>
  <si>
    <t xml:space="preserve">       6)  ประเภทรายจ่ายตามข้อผูกพัน  </t>
  </si>
  <si>
    <t xml:space="preserve">       3) ประเภทเบี้ยยังชีพคนพิการ</t>
  </si>
  <si>
    <t xml:space="preserve">       7) ประเภทเงินสมทบกองทุนบำเหน็จบำนาญข้าราชการส่วนท้องถิ่น(กบท.)</t>
  </si>
  <si>
    <t>งบประมาณรายจ่าย ประจำปีงบประมาณ พ.ศ. 2560</t>
  </si>
  <si>
    <t xml:space="preserve">               โดยที่เป็นการสมควรตั้งงบประมาณรายจ่ายประจำปีงบประมาณ พ.ศ. 2560  อาศัยอำนาจความตามใน</t>
  </si>
  <si>
    <t xml:space="preserve">               ข้อ 3 งบประมาณรายจ่ายประจำปีงบประมาณ พ.ศ. 2560 เป็นจำนวนทั้งสิ้น 28,302,000 บาท</t>
  </si>
  <si>
    <r>
      <t xml:space="preserve">เป็นเงินจำนวนรวมทั้งสิ้น  </t>
    </r>
    <r>
      <rPr>
        <b/>
        <sz val="16"/>
        <rFont val="TH SarabunPSK"/>
        <family val="2"/>
      </rPr>
      <t>28,302,000</t>
    </r>
    <r>
      <rPr>
        <sz val="16"/>
        <rFont val="TH SarabunPSK"/>
        <family val="2"/>
      </rPr>
      <t xml:space="preserve"> บาท โดยแยกรายละเอียดตามแผนงานได้ดังนี้</t>
    </r>
  </si>
  <si>
    <r>
      <t xml:space="preserve">                                     </t>
    </r>
    <r>
      <rPr>
        <b/>
        <sz val="16"/>
        <rFont val="TH SarabunPSK"/>
        <family val="2"/>
      </rPr>
      <t>อนุมัติ</t>
    </r>
  </si>
  <si>
    <t>การจำแนกรายการค่าใช้จ่ายเงินเดือน ประโยชน์ตอบแทนอื่น และค่าจ้างของพนักงานส่วนท้องถิ่น และลูกจ้าง</t>
  </si>
  <si>
    <t>องค์การบริหารส่วนตำบลแม่สัน  อำเภอห้างฉัตร  จังหวัดลำปางประจำปีงบประมาณ พ.ศ. 2560</t>
  </si>
  <si>
    <t>ตามประกาศคณะกรรมการมาตรฐานการบริหารงานบุคคลส่วนท้องถิ่น เรื่อง การจำแนกรายการค่าใช้จ่ายเงินเดือน</t>
  </si>
  <si>
    <t xml:space="preserve"> ประโยชน์ตอบแทนอื่นและเงินค่าจ้างพนักงานส่วนท้องถิ่นและลูกจ้าง</t>
  </si>
  <si>
    <t xml:space="preserve">  </t>
  </si>
  <si>
    <t>(1.1) เงินค่าจ้างพนักงานจ้าง</t>
  </si>
  <si>
    <t>(2) เงินค่าจ้างชั่วคราว</t>
  </si>
  <si>
    <t>(1) เงินสวัสดิการเกี่ยวกับเบี้ยกันดาร/พื้นที่เสี่ยงภัย/พื้นที่พิเศษ</t>
  </si>
  <si>
    <t>(2)เงินสวัสดิการเกี่ยวกับการช่วยเหลือบุตร</t>
  </si>
  <si>
    <t>(3) เงินสวัสดิการเกี่ยวกับการศึกษาบุตร รวมถึง เงินทุนสนับสนุนการศึกษาแก่บุตร</t>
  </si>
  <si>
    <t>เงินเดือน ผช.ครูผดด. ประกอบด้วย เงินค่าจ้างพนักงานจ้าง</t>
  </si>
  <si>
    <t>ข้าราชการและลูกจ้างประจำของกรุงเทพมหานครและข้าราชการครูกรุงเทพมหานคร</t>
  </si>
  <si>
    <t>(4) เงินสวัสดิการเกี่ยวกับการรักษาพยาบาล</t>
  </si>
  <si>
    <t>(5)เงินตอบแทนผู้ปฏิบัติงานด้ายความเจ็บป่วยนอกเวลาราชการและในวันหยุดราชการ</t>
  </si>
  <si>
    <t>(ฉพาะสำหรับข้าราชการ/พนักงานส่วนท้องถิ่นและลูกจ้าง(แพทย์ พยาบาล ทันตแพทย์ ฯลฯ</t>
  </si>
  <si>
    <t>(7) เงินค่าเช่าบ้าน</t>
  </si>
  <si>
    <t>(8) เงินทำขวัญข้าราชการ/พนักงานส่วนท้องถิ่น และลูกจ้างซึ่งได้รับอันตรายหรือป่วยเจ็บ</t>
  </si>
  <si>
    <t>เพราะการปฏิบัติหน้าที่</t>
  </si>
  <si>
    <t>(10) เงินบำเหน็จลูกจ้างประจำ</t>
  </si>
  <si>
    <t>(11) เงินช่วยเหลือค่าครองชีพผู้รับบำนาญของข้าราชการ/พนักงานส่วนท้องถิ่น ที่มิใช่</t>
  </si>
  <si>
    <t>ตำแหน่งครู (ชคบ.) รวมถึงเงินช่วยเหลือรายเดือนผู้รับบำนาญซึ่งลาออกจากราชการก่อน</t>
  </si>
  <si>
    <t>เกษียณอายุของกรุงเทพมหานคร (ชรบ.)</t>
  </si>
  <si>
    <t>(12) เงินสมทบกองทุนประกันสังคม</t>
  </si>
  <si>
    <t>(13) เงินทดแทนข้าราชการวิสามัญ</t>
  </si>
  <si>
    <t>(14) เงินสำรองสำหรับเงินเดือนและค่าจ้างที่กำหนดใหม่</t>
  </si>
  <si>
    <t>(15) เงินสมทบกองทุนบำเหน็จบำนาญข้าราชการส่วนท้องถิ่น</t>
  </si>
  <si>
    <t>(16) เงินสมทบกองทุนบำเหน็จข้าราชการกรุงเทพมหานคร</t>
  </si>
  <si>
    <t>(17) บำนาญควสามชอบค่าทดแทน และการช่วยเหลือเจ้าหน้าที่และประชาชนผู้ปฏิบัติหน้า</t>
  </si>
  <si>
    <t>(18) ค่าใช้จ่ายตามข้อ 7 วรรคสองของประกาศคณะกรรมการมาตรฐานการบริหารงาน</t>
  </si>
  <si>
    <t>บุคคลส่วนท้องถิ่น เรื่อง กำหนดมาตรฐานกลางการบริหารงานบุคคลส่วนท้องถิ่น ลงวันที่</t>
  </si>
  <si>
    <t>25 มิถุนายน พ.ศ. 2544</t>
  </si>
  <si>
    <t>(1) เงินค่าจ้างประจำ</t>
  </si>
  <si>
    <t>จำนวน</t>
  </si>
  <si>
    <t xml:space="preserve">   (1) รายรับจริงทั้งสิ้น                              จำนวน</t>
  </si>
  <si>
    <t xml:space="preserve">       หมวดรายได้จากทรัพย์สิน</t>
  </si>
  <si>
    <t xml:space="preserve">     1) หมวดภาษีอากร</t>
  </si>
  <si>
    <t xml:space="preserve">               (4) เครื่องปรับอากาศ(ชนิดติดผนัง) ขนาด 24,000 BTU.จำนวน 1 เครื่อง</t>
  </si>
  <si>
    <t xml:space="preserve">            (3) อุดหนุนโรงเรียนป่าเหียง โครงการอาหารกลางวัน(200วันx20บ.x6คน)</t>
  </si>
  <si>
    <t xml:space="preserve">            (7) อุดหนุนโรงเรียนโป่งขวาก (เครือข่ายเมืองยาว แม่สัน) โครงการศึกษา</t>
  </si>
  <si>
    <t xml:space="preserve">     2) หมวดค่าธรรมเนียม ค่าปรับ และใบอนุญาต</t>
  </si>
  <si>
    <t>ข้อบัญญัติ</t>
  </si>
  <si>
    <t>อำเภอห้างฉัตร จังหวัดลำปาง</t>
  </si>
  <si>
    <t>จึงตราข้อบัญญัติองค์การบริหารส่วนตำบลไว้โดยความเห็นชอบของสภาองค์การบริหารส่วนตำบลแม่สันและโดยอนุมัติ</t>
  </si>
  <si>
    <t>ของนายอำเภอห้างฉัตร</t>
  </si>
  <si>
    <t xml:space="preserve">  1.1 แผนงานบริหารทั่วไป</t>
  </si>
  <si>
    <t xml:space="preserve">  1.2 แผนงานการรักษาความสงบภายใน</t>
  </si>
  <si>
    <t xml:space="preserve">  2.1 แผนงานการศึกษา</t>
  </si>
  <si>
    <t xml:space="preserve">  2.2 แผนงานสาธารณสุข</t>
  </si>
  <si>
    <t xml:space="preserve">  2.3 แผนงานสังคมสงเคราะห์</t>
  </si>
  <si>
    <t xml:space="preserve">  2.4 แผนงานเคหะและชุมชน</t>
  </si>
  <si>
    <t xml:space="preserve">  2.5 แผนงานสร้างความเข้มแข็งของชุมชน</t>
  </si>
  <si>
    <t xml:space="preserve">  2.6 แผนงานการศาสนา วัฒนธรรม และนันทนาการ</t>
  </si>
  <si>
    <t xml:space="preserve">  3.1 แผนงานอุตสาหกรรมและการโยธา</t>
  </si>
  <si>
    <t xml:space="preserve">  3.2 แผนงานการเกษตร</t>
  </si>
  <si>
    <t xml:space="preserve">  3.3 แผนงานการพาณิชย์</t>
  </si>
  <si>
    <t>4.ด้านการดำเนินงานอื่น</t>
  </si>
  <si>
    <t xml:space="preserve">  4.1 แผนงานงบกลาง</t>
  </si>
  <si>
    <t xml:space="preserve">               ข้อ 4 งบประมาณรายจ่ายทั่วไป จ่ายจากเงินรายได้จัดเก็บเอง หมวดภาษีจัดสรร และหมวดเงินอุดหนุนทั่วไป</t>
  </si>
  <si>
    <t>พระราชบัญญัติสภาตำบลและองค์การบริหารส่วนตำบล  พ.ศ.2537 (แก้ไขเพิ่มเติมถึงฉบับที่6)  พ.ศ.2552  มาตรา 87</t>
  </si>
  <si>
    <t>ตามระเบียบการเบิกจ่ายเงินขององค์การบริหารส่วนตำบล</t>
  </si>
  <si>
    <t xml:space="preserve">                ข้อ 5  งบประมาณรายจ่ายเฉพาะการ (ไม่ได้ตั้งไว้)</t>
  </si>
  <si>
    <t xml:space="preserve">                ข้อ 6  ให้นายกองค์การบริหารส่วนตำบลแม่สัน ปฏิบัติการเบิกจ่ายงบประมาณที่ได้รับอนุมัติให้เป็นไป</t>
  </si>
  <si>
    <t xml:space="preserve">                ข้อ 7  ให้นายกองค์การบริหารส่วนตำบลแม่สัน มีหน้าที่รักษาการให้เป็นไปตามบัญญัตินี้</t>
  </si>
  <si>
    <t xml:space="preserve">     3) หมวดรายได้จากทรัพย์สิน</t>
  </si>
  <si>
    <t xml:space="preserve">     4) หมวดรายได้จากสาธารณูปโภคและพาณิชย์</t>
  </si>
  <si>
    <t xml:space="preserve">     5) หมวดรายได้เบ็ดเตล็ด</t>
  </si>
  <si>
    <t xml:space="preserve">     6) หมวดรายได้จากทุน</t>
  </si>
  <si>
    <t>1.รายได้จัดเก็บเอง</t>
  </si>
  <si>
    <t>2.รายได้ที่รัฐบาลเก็บแล้วจัดสรรให้องค์กรปกครอง</t>
  </si>
  <si>
    <t xml:space="preserve">     1) หมวดภาษีจัดสรร</t>
  </si>
  <si>
    <t>3.รายได้ที่รัฐบาลอุดหนุนให้องค์กรปกครองส่วนท้องถิ่น</t>
  </si>
  <si>
    <t xml:space="preserve">     1) หมวดอุดหนุนทั่วไป</t>
  </si>
  <si>
    <t xml:space="preserve">     1) งบกลาง</t>
  </si>
  <si>
    <t xml:space="preserve">     2) งบบุคลากร (หมวดเงินเดือน ค่าจ้างประจำ และ </t>
  </si>
  <si>
    <t>ค่าจ้างชั่วคราว)</t>
  </si>
  <si>
    <t xml:space="preserve">     4) งบลงทุน (หมวดค่าครุภัณฑ์ที่ดินและสิ่งก่อสร้าง)</t>
  </si>
  <si>
    <t xml:space="preserve">     5) งบรายจ่ายอื่น(หมวดรายจ่ายอื่น)</t>
  </si>
  <si>
    <t xml:space="preserve">     6) งบเงินอุดหนุน(หมวดเงินอุดหนุน)</t>
  </si>
  <si>
    <t xml:space="preserve">   (4) รายจ่ายที่จ่ายจากเงินอุดหนุนที่รัฐบาลให้โดยระบุวัตถุประสงค์  จำนวน</t>
  </si>
  <si>
    <t xml:space="preserve">   (2) เงินอุดหนุนที่รัฐบาลให้โดยระบุวัตถุประสงค์  </t>
  </si>
  <si>
    <t xml:space="preserve">                (1) ผ้าใบเต้นท์ ขนาดกว้าง 4 ม. ยาว 8 ม. จำนวน 4 ผืนๆละ7,560 บาท</t>
  </si>
  <si>
    <t xml:space="preserve">   (3) รายจ่ายจริง                                   </t>
  </si>
  <si>
    <t xml:space="preserve"> ด้านบริหารงานทั่วไป </t>
  </si>
  <si>
    <t xml:space="preserve">                          1.2) เครื่องบริหารกล้ามเนื้อแขนและหน้าท้อง</t>
  </si>
  <si>
    <t xml:space="preserve"> โครงการส่งเสริมความสามารถด้านกีฬาและกรีฑา </t>
  </si>
  <si>
    <t xml:space="preserve">                          1.3) เครื่องบริหารกล้ามเนื้อแขนไหล่และสะโพก</t>
  </si>
  <si>
    <t xml:space="preserve">                          1.4) เครื่องบริหารกล้ามเนื้อหน้าท้องและหลัง</t>
  </si>
  <si>
    <t xml:space="preserve">                  (3) อุดหนุนโรงเรียนโป่งขวาก(เครือข่ายเมืองยาว-แม่สัน)</t>
  </si>
  <si>
    <t xml:space="preserve">                  (4) อุดหนุนโรงเรียนแม่สันวิทยา โครงการส่งเสริมศักยภาพ</t>
  </si>
  <si>
    <t>รวมงานอนุรักษ์แหล่งน้ำและป่าไม้</t>
  </si>
  <si>
    <t>ด้านงบกลาง</t>
  </si>
  <si>
    <t>ด้านการเศรษฐกิจ</t>
  </si>
  <si>
    <t xml:space="preserve">           1.1.1 เงินฝากธนาคารทั้งสิ้น</t>
  </si>
  <si>
    <t>ประกอบร่างข้อบัญญัติงบประมาณรายจ่าย</t>
  </si>
  <si>
    <t>ท้องถิ่น</t>
  </si>
  <si>
    <t>1.2.1) งานป้องกันภัยฝ่ายพลเรือน</t>
  </si>
  <si>
    <t>และประถมศึกษา</t>
  </si>
  <si>
    <t>2.3.1)งานสวัสดิการสังคมและสังคมสงเคราะห์</t>
  </si>
  <si>
    <t>2.5.1) งานส่งเสริมและสนับสนุนความเข้มแข็ง</t>
  </si>
  <si>
    <t>ชุมชน</t>
  </si>
  <si>
    <t>1.ด้านบริหารงานทั่วไป</t>
  </si>
  <si>
    <t>1.1 แผนงาน  บริหารงานทั่วไป</t>
  </si>
  <si>
    <t>วิชาการ</t>
  </si>
  <si>
    <t>1.1.1) งานบริหารทั่วไป</t>
  </si>
  <si>
    <t>1.1.2) งานวางแผนสถิติและ</t>
  </si>
  <si>
    <t>1.1.3) งานบริหารงานคลัง</t>
  </si>
  <si>
    <t>1.2 แผนงาน  รักษาความสงบภายใน</t>
  </si>
  <si>
    <t>2.ด้านบริการชุมชนและสังคม</t>
  </si>
  <si>
    <t xml:space="preserve">            (2) ค่าตอบแทนคณะกรรมการจัดหาพัสดุ</t>
  </si>
  <si>
    <t xml:space="preserve">            (3) เงินรางวัล</t>
  </si>
  <si>
    <t xml:space="preserve">            (4) ค่าสมมนาคุณ</t>
  </si>
  <si>
    <t xml:space="preserve">            (5) ค่าตอบแทนคณะกรรมการประเมินผลงาน</t>
  </si>
  <si>
    <t xml:space="preserve">            (6) ค่าตอบแทนคณะกรรมการดำเนินการสอบ</t>
  </si>
  <si>
    <t xml:space="preserve">        2.5 ประเภทเงินช่วยเหลือค่ารักษาพยาบาล</t>
  </si>
  <si>
    <t xml:space="preserve">        2.6 ประเภทรายจ่ายเพื่อให้ได้มาซึ่งบริการ</t>
  </si>
  <si>
    <t xml:space="preserve">        2.7 ประเภทรายจ่ายเกี่ยวกับการรับรองและพิธีการ</t>
  </si>
  <si>
    <t xml:space="preserve">        2.8 ประเภทรายจ่ายเกี่ยวเนื่องกับการปฏิบัติราชการที่ไม่เข้ากับ</t>
  </si>
  <si>
    <t xml:space="preserve">       2.9 ประเภทค่าบำรุงรักษาและซ่อมแซม </t>
  </si>
  <si>
    <t xml:space="preserve">      2.10 ประเภทวัสดุสำนักงาน</t>
  </si>
  <si>
    <t xml:space="preserve">      2.11 ประเภทวัสดุไฟฟ้าและวิทยุ  </t>
  </si>
  <si>
    <t xml:space="preserve">      2.12 ประเภทวัสดุงานบ้านงานครัว</t>
  </si>
  <si>
    <t xml:space="preserve">      2.13 ประเภทค่าวัสดุก่อสร้าง</t>
  </si>
  <si>
    <t xml:space="preserve">      2.14 ประเภทวัสดุยานพาหนะและขนส่ง</t>
  </si>
  <si>
    <t xml:space="preserve">      2.15 ประเภทวัสดุเชื้อเพลิงและหล่อลื่น</t>
  </si>
  <si>
    <t xml:space="preserve">      2.16 ประเภทวัสดุการเกษตร</t>
  </si>
  <si>
    <t xml:space="preserve">      2.17 ประเภทวัสดุโฆษณาและเผยแพร่</t>
  </si>
  <si>
    <t xml:space="preserve">      2.18 ประเภทวัสดุเครื่องแต่งกาย</t>
  </si>
  <si>
    <t xml:space="preserve">      2.19 ประเภทวัสดุคอมพิวเตอร์</t>
  </si>
  <si>
    <t xml:space="preserve">      2.16 ประเภทวัสดุวิทยาศาสตร์และการแพทย์</t>
  </si>
  <si>
    <t xml:space="preserve">         1.2 ประเภทเงินเพิ่มต่างๆของพนักงาน</t>
  </si>
  <si>
    <t xml:space="preserve">         2.4 ประเภทเงินช่วยเหลือค่ารักษาพยาบาล</t>
  </si>
  <si>
    <t xml:space="preserve">        5.1 ประเภทรายจ่ายอื่น</t>
  </si>
  <si>
    <t xml:space="preserve">        6.1ประเภทอุดหนุนองค์กรปกครองส่วนท้องถิ่น</t>
  </si>
  <si>
    <t>รวมงบรายจ่ายอื่น</t>
  </si>
  <si>
    <t xml:space="preserve">      2.1 งานบริหารทั่วไปเกี่ยวกับรักษาความสงบภายใน</t>
  </si>
  <si>
    <r>
      <t xml:space="preserve">          </t>
    </r>
    <r>
      <rPr>
        <b/>
        <u val="single"/>
        <sz val="15"/>
        <color indexed="8"/>
        <rFont val="TH SarabunPSK"/>
        <family val="2"/>
      </rPr>
      <t>ค่าใช้สอย</t>
    </r>
  </si>
  <si>
    <r>
      <t xml:space="preserve">         </t>
    </r>
    <r>
      <rPr>
        <b/>
        <u val="single"/>
        <sz val="15"/>
        <color indexed="8"/>
        <rFont val="TH SarabunPSK"/>
        <family val="2"/>
      </rPr>
      <t>ค่าวัสดุ</t>
    </r>
  </si>
  <si>
    <t xml:space="preserve">                (5) โครงการติดตั้งพลังงานเสงอาทิตย์สำหรับสำนักงานอบต.แม่สัน</t>
  </si>
  <si>
    <t xml:space="preserve">       2 หมวดเงินอุดหนุน</t>
  </si>
  <si>
    <t>รวมงบอุดหนุน</t>
  </si>
  <si>
    <t xml:space="preserve">  รวมงานบริหารทั่วไปเกี่ยวกับรักษาความสงบภายใน</t>
  </si>
  <si>
    <t xml:space="preserve">   (5) มีการจ่ายเงินสะสมเพื่อดำเนินการตามอำนาจหน้าที่             จำนวน</t>
  </si>
  <si>
    <t>2.1 แผนงาน  การศึกษา</t>
  </si>
  <si>
    <t>ก.งบบุคลากร</t>
  </si>
  <si>
    <t>ข.งบดำเนินงาน</t>
  </si>
  <si>
    <t>ค.งบลงทุน</t>
  </si>
  <si>
    <t>ง.งบรายจ่ายอื่น</t>
  </si>
  <si>
    <t>จ.งบอุดหนุน</t>
  </si>
  <si>
    <t xml:space="preserve">     1) เงินเดือน (ฝ่ายการเมือง)</t>
  </si>
  <si>
    <t xml:space="preserve">     2) เงินเดือน (ฝ่ายประจำ)</t>
  </si>
  <si>
    <t xml:space="preserve">     1) ค่าตอบแทน</t>
  </si>
  <si>
    <t xml:space="preserve">     2) ค่าใช้สอย</t>
  </si>
  <si>
    <t xml:space="preserve">     3) ค่าวัสดุ</t>
  </si>
  <si>
    <t xml:space="preserve">     4) ค่าสาธารณูปโภค</t>
  </si>
  <si>
    <t xml:space="preserve">     1) ค่าครุภัณฑ์</t>
  </si>
  <si>
    <t xml:space="preserve">     2) ค่าที่ดินและสิ่งก่อสร้าง</t>
  </si>
  <si>
    <t xml:space="preserve">     1) รายจ่ายอื่น</t>
  </si>
  <si>
    <t xml:space="preserve">     1) เงินอุดหนุน</t>
  </si>
  <si>
    <t xml:space="preserve">     2) เงินอุดหนุน</t>
  </si>
  <si>
    <t xml:space="preserve">    1) เงินอุดหนุน</t>
  </si>
  <si>
    <t>ก.งบกลาง</t>
  </si>
  <si>
    <t>2.2 แผนงาน  สาธารณสุข</t>
  </si>
  <si>
    <t>2.2.1) งานโรงพยาบาล</t>
  </si>
  <si>
    <t xml:space="preserve">                          1.1) เครื่องบริหารกล้ามเนื้อแขน ไหล่และหน้าอก </t>
  </si>
  <si>
    <t>จำนวน 3 ชุดๆละ 11,000 บาท แต่ละชุดประกอบด้วยรายการดังนี้</t>
  </si>
  <si>
    <t>จำนวน 3 เครื่องๆละ 21,000 บาท</t>
  </si>
  <si>
    <t>จำนวน 3 เครื่องๆละ 18,200 บาท</t>
  </si>
  <si>
    <t xml:space="preserve">                     (2) เครื่องขยายเสียง(แอมป์)ขนาด 300 w</t>
  </si>
  <si>
    <t xml:space="preserve">                     (1) เครื่องขยายเสียงติดรถยนต์ </t>
  </si>
  <si>
    <t>จำนวน 3 เครื่องๆละ 12,000 บาท</t>
  </si>
  <si>
    <t>จำนวน 3 เครื่องๆละ 18,900  บาท</t>
  </si>
  <si>
    <t xml:space="preserve">                 (1) โครงการปรับพื้นที่สำหรับก่อสร้างอาคารสำนักงาน อบต.แม่สัน</t>
  </si>
  <si>
    <t xml:space="preserve">           (4) ค่าตู้เอนกประสงค์ 1 ประตู 6 ลิ้นชัก 1 ช่องกลาง จำนวน 1 หลัง</t>
  </si>
  <si>
    <t xml:space="preserve">          (2) ค่าเครื่องเล่นดีวีดี จำนวน 3 เครื่องๆละ 1,990 บาท</t>
  </si>
  <si>
    <t xml:space="preserve">          2.1 ประเภทครุภัณฑ์การเกษตร</t>
  </si>
  <si>
    <t xml:space="preserve">        4.1 ประเภทครุภัณฑ์อื่น</t>
  </si>
  <si>
    <t xml:space="preserve">   4.3 งานกำจัดขยะมูลฝอยและสิ่งปฏิกูล</t>
  </si>
  <si>
    <t>อบรมเยาวชนเพื่อเข้าร่วมแข่งขันมหกรรมคนตีก๋องปู่จา</t>
  </si>
  <si>
    <t xml:space="preserve">                    (8) อุดหนุน ก.ม. หมู่ที่ 8 โครงการจัดงานประเพณีแห่บั้งไฟบ้านนาเงิน</t>
  </si>
  <si>
    <t xml:space="preserve">                    (6) อุดหนุน ก.ม. หมู่ที่ 6 โครงการจัดงานประเพณีประกวดแห่ไม้ค้ำศรี</t>
  </si>
  <si>
    <t xml:space="preserve">                    (9) อุดหนุน กม. หมุ๋ที่ 8 โครงการจัดงานสรงน้ำพระวัดนาเงิน</t>
  </si>
  <si>
    <t xml:space="preserve">                    (10) อุดหนุน ก.ม. หมู่ที่ 9 โครงการสรงน้ำพระพุทธรูปวัดรักษ์เพลงหัวทุ่ง </t>
  </si>
  <si>
    <t xml:space="preserve">           (1) ค่าจัดซื้อตู้บานเลื่อนกระจก </t>
  </si>
  <si>
    <t xml:space="preserve">                (3) ค่าเครื่องสำรองไฟฟ้า ขนาด 800 VA </t>
  </si>
  <si>
    <t>รวมเงินเดือนฝ่ายประจำ</t>
  </si>
  <si>
    <t xml:space="preserve">        4.1 ประเภทครุภัณฑ์สำนักงาน</t>
  </si>
  <si>
    <t xml:space="preserve">   6.2 งานกีฬาและนันทนาการ</t>
  </si>
  <si>
    <t xml:space="preserve">  6.1 งานบริหารทั่วไปเกี่ยวกับศาสนาวัฒนธรรมและนันทนาการ</t>
  </si>
  <si>
    <t xml:space="preserve"> (TO Be Number One)</t>
  </si>
  <si>
    <t xml:space="preserve">                (1) ค่าเครื่องออกกำลังกายกลางแจ้งสำหรับประชาชน</t>
  </si>
  <si>
    <t>2. ด้านบริการชุมชนและสังคม</t>
  </si>
  <si>
    <t>2.3 แผนงาน  สังคมสงเคราะห์</t>
  </si>
  <si>
    <t>2.4 แผนงาน  เคหะและชุมชน</t>
  </si>
  <si>
    <t xml:space="preserve">2.4.1)งานบริหารทั่วไปเกี่ยวกับ </t>
  </si>
  <si>
    <t>2.4.2) งานไฟฟ้าถนน</t>
  </si>
  <si>
    <t>2.5 แผนงาน สร้างความเข้มแข็งของชุมชน</t>
  </si>
  <si>
    <t>3.ด้านเศรษฐกิจ</t>
  </si>
  <si>
    <t xml:space="preserve">         รวมค่าครุภัณฑ์      </t>
  </si>
  <si>
    <r>
      <t xml:space="preserve">                รวมค่าวัสดุ</t>
    </r>
    <r>
      <rPr>
        <sz val="16"/>
        <rFont val="TH SarabunPSK"/>
        <family val="2"/>
      </rPr>
      <t xml:space="preserve">   </t>
    </r>
  </si>
  <si>
    <t xml:space="preserve">           1.3 ประเภทเงินค่าตอบแทนพิเศษนายก / รองนายก อบต.แม่สัน</t>
  </si>
  <si>
    <t xml:space="preserve">         2.2 ประเภทค่าตอบแทนการปฏิบัติงานนอกเวลาราชการ        </t>
  </si>
  <si>
    <r>
      <t xml:space="preserve">         </t>
    </r>
    <r>
      <rPr>
        <b/>
        <sz val="16"/>
        <rFont val="TH SarabunPSK"/>
        <family val="2"/>
      </rPr>
      <t>2.3 ประเภทเงินช่วยเหลือการศึกษาบุตร</t>
    </r>
  </si>
  <si>
    <t xml:space="preserve">          3.1 ประเภทค่าไปรษณีย์  </t>
  </si>
  <si>
    <t xml:space="preserve">               (1) อุดหนุนที่ทำการปกครองอำเภอห้างฉัตร โครงการเสริมสร้างศักยภาพและเพิ่มประสิทธิภาพศูนย์ปฏิบัติการต่อสู้เพื่อเอาชนะยาเสพติดอำเภอห้างฉัตร  </t>
  </si>
  <si>
    <t xml:space="preserve">               (2) อุดหนุนที่ทำการปกครองอำเภอห้างฉัตร โครงการสนับสนุนการจัดงานรื่นเริงฤดูหนาวและของดีนครลำปาง   </t>
  </si>
  <si>
    <t xml:space="preserve">               (3) อุดหนุนที่ทำการปกครองอำเภอห้างฉัตร โครงการอบรมพัฒนาศักยภาพคณะกรรมการหมู่บ้าน (กม.)</t>
  </si>
  <si>
    <t xml:space="preserve">               (1) อุดหนุน กลุ่มพัฒนาสตรีตำบลแม่สัน โครงการพัฒนาศักยภาพจัดกิจกรรมสตรีสากลแห่งชาติ</t>
  </si>
  <si>
    <t xml:space="preserve">               (2) อุดหนุนศูนย์พัฒนาครอบครัวตำบลแม่สัน โครงการแลกเปลี่ยนเรียนรู้ในประเด็นความรุนแรงในครอบครัว</t>
  </si>
  <si>
    <t xml:space="preserve">              (4) อุดหนุน อาสาสมัครสาธารณสุขประจำหมู่บ้าน(อสม.) 9 หมู๋บ้าน</t>
  </si>
  <si>
    <t xml:space="preserve">               (2) อุดหนุนศูนย์พัฒนาครอบครัวตำบลแม่สัน โครงการวางแผนการใช้จ่ายเงินและการออมในครอบครัว</t>
  </si>
  <si>
    <t xml:space="preserve">บ้านแม่สัน  ม.4  บ้านปันเต้า ม. 7  และบ้านนาเงิน ม.8 (หมู่บ้านละ 1 ชุด)  </t>
  </si>
  <si>
    <t xml:space="preserve">                  (3) อุดหนุนโรงเรียนโป่งขวาก(เครือข่ายเมืองยาว-แม่สัน) โครงการอนุรักษ์ศิลปวัฒนธรรมด้านดนตรีพื้นเมืองและก๋องปู่จา</t>
  </si>
  <si>
    <t xml:space="preserve">          2.3 ประเภทค่าเช่าบ้าน</t>
  </si>
  <si>
    <t>2.6 แผนงาน การศาสนาวัฒนธรรมและนันทนาการ</t>
  </si>
  <si>
    <t>2.6.1)งานกีฬาและนันทนาการ</t>
  </si>
  <si>
    <t>2.6.2) งานศาสนาและวัฒนธรรม</t>
  </si>
  <si>
    <t xml:space="preserve">             (3) ค่าเครื่องคอมพิวเตอร์สำหรับสำนักงาน(จอไม่น้อยกว่า 18.5นิ้ว) จำนวน 1 เครื่อง (มาตรฐาน ICT.)</t>
  </si>
  <si>
    <t xml:space="preserve">          (1) เครื่องเจาะคอนกรีตขนาด 5 แรงม้า</t>
  </si>
  <si>
    <t xml:space="preserve">           (1) โครงการก่อสร้างต่อเติมอาคารสำนักงาน อบต.แม่สัน</t>
  </si>
  <si>
    <t xml:space="preserve">             ค่าตอบแทน</t>
  </si>
  <si>
    <t xml:space="preserve">          1.1  ประเภทเงินช่วยเหลือการศึกษาบุตร</t>
  </si>
  <si>
    <t xml:space="preserve">             1.2 ประเภทรายจ่ายเกี่ยวเนื่องกับการปฏิบัติราชการที่ไม่เข้าลักษณะ</t>
  </si>
  <si>
    <t xml:space="preserve">           1.3 ประเภทค่าอาหารเสริม(นม)</t>
  </si>
  <si>
    <t xml:space="preserve">           1.4 ประเภทวัสดุการศึกษา</t>
  </si>
  <si>
    <t>รวมค่าตอบแทน</t>
  </si>
  <si>
    <t xml:space="preserve">               (3) โครงการเฉลิมพระเกียรติ สมเด็จพระบรมโอรสาธิราชฯสยามมกุฎราชกุมาร</t>
  </si>
  <si>
    <t xml:space="preserve">               (4) โครงการเฉลิมพระเกียรติสมเด็จพระเทพฯ</t>
  </si>
  <si>
    <t xml:space="preserve">               (1) โครงการเฉลิมพระเกียรติพระบาทสมเด็จพระเจ้าอยู่หัวฯภูมิพลอดุลยเดช</t>
  </si>
  <si>
    <t xml:space="preserve">               (2) โครงการเฉลิมพระเกียรติสมเด็จพระนางเจ้าสิริกิติ์พระบรมราชินีนาถ</t>
  </si>
  <si>
    <t xml:space="preserve">                  (5) อุดหนุนโรงเรียนแม่สันวิทยา โครงการจิตอาสาพัฒนาศีลธรรม</t>
  </si>
  <si>
    <t xml:space="preserve">            (3) โครงการคืนคลองสวย น้ำใสให้ชุมชน</t>
  </si>
  <si>
    <t xml:space="preserve">            (4) โครงการเยาวชนร่วมใจพิทักษ์สิ่งแวดล้อม</t>
  </si>
  <si>
    <t xml:space="preserve">            (5) โครงการปลูกหญ้าแฝก</t>
  </si>
  <si>
    <t xml:space="preserve">              (5) โครงการอบรมสัมมนาเพิ่มศักยภาพ</t>
  </si>
  <si>
    <t xml:space="preserve">              (6) โครงการอบรมสัมมนา"ความรู้เกี่ยวกับ พรบ.ข้อมูลข่าวสาร"</t>
  </si>
  <si>
    <t xml:space="preserve">           (7) โครงการออกหน่วยบริการประชาชนเคลื่อนที่</t>
  </si>
  <si>
    <t xml:space="preserve">                (3) โครงการการศึกษาเพื่อต่อต้านการใช้ยาเสพติดในนักเรียน( D.A.R.E.)</t>
  </si>
  <si>
    <t xml:space="preserve">          1.2 ประเภทเงินเพิ่มต่างๆของพนักงาน</t>
  </si>
  <si>
    <t xml:space="preserve">          1.3 ประเภทเงินประจำตำแหน่ง</t>
  </si>
  <si>
    <t xml:space="preserve">          1.5 ประเภทเงินเพิ่มต่างๆของพนักงานจ้าง</t>
  </si>
  <si>
    <t xml:space="preserve">     1. หมวดรายจ่ายงบกลาง</t>
  </si>
  <si>
    <t xml:space="preserve">               ข้อ 1 ข้อบัญญัติองค์การบริหารส่วนตำบลนี้ เรียกว่า ข้อบัญญัติงบประมาณรายจ่ายประจำปี พ.ศ.2560</t>
  </si>
  <si>
    <t xml:space="preserve">               ข้อ 2 ข้อบัญญัติองค์การบริหารส่วนตำบลนี้ ให้ใช้บังคับตั้งแต่วันที่ 1 ตุลาคม พ.ศ.2559 เป็นต้นไป</t>
  </si>
  <si>
    <t>ประกอบงบประมาณรายจ่ายประจำปีงบประมาณ พ.ศ. 2560</t>
  </si>
  <si>
    <t>เงินเดือน ครู</t>
  </si>
  <si>
    <t xml:space="preserve">  (1) งบประมาณรายจ่ายประจำปีงบประมาณ พ.ศ. 2560                    ตั้งไว้</t>
  </si>
  <si>
    <t>ค่าครองชีพ</t>
  </si>
  <si>
    <t>ค่าจ้างพนักงานจ้าง</t>
  </si>
  <si>
    <t>กรมจัดสรร</t>
  </si>
  <si>
    <t>อบต.ตั้ง</t>
  </si>
  <si>
    <t>งด.</t>
  </si>
  <si>
    <t>ผดด.(พนักงานจ้าง)</t>
  </si>
  <si>
    <t>รวม อบต.สมทบ</t>
  </si>
  <si>
    <t>อบต.สมทบ</t>
  </si>
  <si>
    <t>(1.2) เงินเพิ่มต่างๆของพนักงานจ้าง</t>
  </si>
  <si>
    <t>ที่ราชการหรือช่วยราชการเนื่องในการป้องกันอธิปไตยและรักษาความสงบเรียบร้อยของประเทศ</t>
  </si>
  <si>
    <t xml:space="preserve">(6) เงินเพิ่มพิเศษสำหรับบุคลากรทางด้านการแพทย์และสาธารณสุขสำหรับแพทย์ </t>
  </si>
  <si>
    <t>ทันตแพทย์และเภสัชกรที่ไม่ปฏิบัติเวชปฏิบัติส่วนตัว</t>
  </si>
  <si>
    <t>(9) เงินเกี่ยวกับศพข้าราชการ/พนักงานส่วนท้องถิ่น และลูกจ้างซึ่งถึงแก่ความตายใน</t>
  </si>
  <si>
    <t>ระหว่างเดินทางไปราชการ</t>
  </si>
  <si>
    <t>เงินเดือน ครู ผดด.</t>
  </si>
  <si>
    <t>ค่าจัดการเรียนการสอน</t>
  </si>
  <si>
    <t>รวมเงินอุดหนุนทั้งหมด</t>
  </si>
  <si>
    <t xml:space="preserve">เบี้ยยังชีพ  </t>
  </si>
  <si>
    <t>รายการ</t>
  </si>
  <si>
    <t>ที่</t>
  </si>
  <si>
    <t xml:space="preserve">   1.1)  เบี้ยยังชีพผู้สูงอายุ</t>
  </si>
  <si>
    <t xml:space="preserve">   1.2) เบี้ยยังชีพผู้พิการ</t>
  </si>
  <si>
    <t>และเงินเพิ่มต่างๆของพนักงานจ้าง(ค่าครองชีพ)</t>
  </si>
  <si>
    <t>ค่าช่วยเหลือการศึกษาบุตร ครูผู้ดูแลเด็ก</t>
  </si>
  <si>
    <t>โครงการป้องกันและแก้ไขปัญหาหมอกควันไฟป่า</t>
  </si>
  <si>
    <t>โครงการป้องกันและแก้ไขปัญหายาเสพติด</t>
  </si>
  <si>
    <t>รวมเงินอุดหนุนทั่วไป</t>
  </si>
  <si>
    <t>รวมเงินอุดหนุนทั่วไประบุวัตถุประสงค์</t>
  </si>
  <si>
    <t>ประมาณการรายรับ เงินอุดหนุนทั่วไปและเงินอุดหนุนทั่วไประบุวัตถุประสงค์ ปีงบประมาณ พ.ศ. 2560</t>
  </si>
  <si>
    <t xml:space="preserve">           บัดนี้ถึงเวลาที่คณะผู้บริหารขององค์การบริหารส่วนตำบลแม่สัน จะได้เสนอร่างข้อบัญญัติงบประมาณรายจ่ายประจำปีต่อสภาองค์การบริหารส่วนตำบลแม่สัน อีกครั้งหนึ่ง ฉะนั้นในโอกาสนี้คณะผู้บริหารขององค์การบริหารส่วนตำบลแม่สันจึงขอชี้แจงให้ท่านประธานและสมาชิกทุกท่านได้ทราบถึงสถานะการคลังตลอดจนหลักการและแนวนโยบายการดำเนินการในปีงบประมาณ พ.ศ. 2560 ดังต่อไปนี้ </t>
  </si>
  <si>
    <t xml:space="preserve">                       - ค่าใช้จ่ายในการพัฒนาครูผู้ดูแลเด็กของ ศพด.</t>
  </si>
  <si>
    <r>
      <t xml:space="preserve">       1.11 ประเภทเงินอื่นๆ</t>
    </r>
    <r>
      <rPr>
        <b/>
        <sz val="14"/>
        <rFont val="TH SarabunPSK"/>
        <family val="2"/>
      </rPr>
      <t>(ค่าตอบแทนนอกเหนือจากเงินเดือนตำแหน่งปลัด อบต. 8)</t>
    </r>
  </si>
  <si>
    <r>
      <t xml:space="preserve">                รวมค่าใช้สอย</t>
    </r>
    <r>
      <rPr>
        <sz val="16"/>
        <rFont val="TH SarabunPSK"/>
        <family val="2"/>
      </rPr>
      <t xml:space="preserve">  </t>
    </r>
  </si>
  <si>
    <r>
      <t xml:space="preserve">รวมค่าตอบแทน </t>
    </r>
    <r>
      <rPr>
        <sz val="16"/>
        <rFont val="TH SarabunPSK"/>
        <family val="2"/>
      </rPr>
      <t xml:space="preserve">    </t>
    </r>
  </si>
  <si>
    <t xml:space="preserve">           1.1 ประเภทเงินเดือนนายก / รองนายก  อบต.แม่สัน</t>
  </si>
  <si>
    <t xml:space="preserve">       1. หมวดเงินเดือนและค่าจ้างประจำและค่าจ้างชั่วคราว)</t>
  </si>
  <si>
    <t xml:space="preserve">           1.4 ประเภทเงินค่าตอบแทนเลขานุการ </t>
  </si>
  <si>
    <t xml:space="preserve">           1.5 ประเภทค่าตอบแทนประธานสภา รองประธานสภา </t>
  </si>
  <si>
    <t xml:space="preserve">            1.6 ประเภทเงินเดือนพนักงาน</t>
  </si>
  <si>
    <t xml:space="preserve">        2.2 ประเภทค่าตอบแทนการปฏิบัติงานนอกเวลาราชการ</t>
  </si>
  <si>
    <t xml:space="preserve">  1.2 งานวางแผนสถิติและวิชาการ</t>
  </si>
  <si>
    <t xml:space="preserve">   1.3 งานบริหารงานคลัง</t>
  </si>
  <si>
    <t xml:space="preserve">      3. หมวดค่าสาธารณูปโภค</t>
  </si>
  <si>
    <t xml:space="preserve">                (3)  โครงการส่งเสริมการเกษตรอินทรีย์แก่เกษตรกรตำบลแม่สัน</t>
  </si>
  <si>
    <t xml:space="preserve">                (2) โครงการการแข่งขันกีฬาตำบลแม่สัน</t>
  </si>
  <si>
    <t>4.ด้าน งบกลาง</t>
  </si>
  <si>
    <t xml:space="preserve"> 4.1 แผนงาน งบกลาง</t>
  </si>
  <si>
    <t>4.1.1) งานงบกลาง</t>
  </si>
  <si>
    <t>ปี2557</t>
  </si>
  <si>
    <t>ปี 2558</t>
  </si>
  <si>
    <t xml:space="preserve">          เงินเดือน  (ฝ่ายประจำ) </t>
  </si>
  <si>
    <t xml:space="preserve">          เงินเดือน  (ฝ่ายการเมือง) </t>
  </si>
  <si>
    <t xml:space="preserve">              (1) ค่าตอบแทนคณะกรรมการจัดหาพัสดุ</t>
  </si>
  <si>
    <t xml:space="preserve">              (2) ค่าตอบแทนเจ้าหน้าที่ผู้ปฏิบัติงานช่วยเหลือ อบต. แม่สัน</t>
  </si>
  <si>
    <t xml:space="preserve">              (1) ค่าใช้จ่ายในการเดินทางไปราชการ</t>
  </si>
  <si>
    <t xml:space="preserve">    3. หมวดค่าสาธารณูปโภค</t>
  </si>
  <si>
    <t xml:space="preserve">      1.หมวดครุภัณฑ์ ที่ดิน และสิ่งก่อสร้าง </t>
  </si>
  <si>
    <t xml:space="preserve">         4.3 ประเภทค่าบำรุงรักษาและปรับปรุงครุภัณฑ์  </t>
  </si>
  <si>
    <t xml:space="preserve">         1. หมวดค่าตอบแทนใช้สอยวัสดุ</t>
  </si>
  <si>
    <t xml:space="preserve">          ค่าใช้สอย</t>
  </si>
  <si>
    <t xml:space="preserve">                   (1) ค่าใช้จ่ายในพิธีทางศาสนา และงานประเพณีต่างๆ</t>
  </si>
  <si>
    <t>ที่ไม่เข้าลักษณะรายจ่ายหมวดอื่นๆ</t>
  </si>
  <si>
    <t>สนุนกิจกรรมงานรัฐพิธีงานราชพิธี และงานวัฒนธรรมประเพณี</t>
  </si>
  <si>
    <t xml:space="preserve">                  (1) อุดหนุนที่ทำการปกครองอำเภอห้างฉัตร  โครงการสนับ</t>
  </si>
  <si>
    <t>12 ราศี วัดบ้านลุ่มกลาง</t>
  </si>
  <si>
    <t xml:space="preserve">        1.หมวดค่าตอบแทน ใช้สอย และวัสดุ </t>
  </si>
  <si>
    <t xml:space="preserve">   2.2 งานอนุรักษ์แหล่งน้ำและป่าไม้</t>
  </si>
  <si>
    <t xml:space="preserve">          (1) เงินสมทบกองทุนหลักประกันสุขภาพระดับท้องถิ่น</t>
  </si>
  <si>
    <r>
      <t xml:space="preserve">        </t>
    </r>
    <r>
      <rPr>
        <b/>
        <u val="single"/>
        <sz val="15"/>
        <color indexed="8"/>
        <rFont val="TH SarabunPSK"/>
        <family val="2"/>
      </rPr>
      <t>ค่าตอบแทน</t>
    </r>
  </si>
  <si>
    <r>
      <t xml:space="preserve">              </t>
    </r>
    <r>
      <rPr>
        <b/>
        <u val="single"/>
        <sz val="15"/>
        <color indexed="8"/>
        <rFont val="TH SarabunPSK"/>
        <family val="2"/>
      </rPr>
      <t>รวมค่าตอบแทน</t>
    </r>
  </si>
  <si>
    <r>
      <t xml:space="preserve">               </t>
    </r>
    <r>
      <rPr>
        <b/>
        <u val="single"/>
        <sz val="15"/>
        <color indexed="8"/>
        <rFont val="TH SarabunPSK"/>
        <family val="2"/>
      </rPr>
      <t xml:space="preserve"> ค่าใช้สอย</t>
    </r>
  </si>
  <si>
    <r>
      <t xml:space="preserve">               </t>
    </r>
    <r>
      <rPr>
        <b/>
        <u val="single"/>
        <sz val="15"/>
        <color indexed="8"/>
        <rFont val="TH SarabunPSK"/>
        <family val="2"/>
      </rPr>
      <t xml:space="preserve"> รวมค่าใช้สอย</t>
    </r>
  </si>
  <si>
    <r>
      <t xml:space="preserve">               </t>
    </r>
    <r>
      <rPr>
        <b/>
        <u val="single"/>
        <sz val="15"/>
        <color indexed="8"/>
        <rFont val="TH SarabunPSK"/>
        <family val="2"/>
      </rPr>
      <t xml:space="preserve"> รวมค่าวัสดุ</t>
    </r>
  </si>
  <si>
    <t xml:space="preserve">         ค่าที่ดินและสิ่งก่อสร้าง</t>
  </si>
  <si>
    <t xml:space="preserve">       - ค่าตอบแทนนอกเหนือจากเงินเดือนตำแหน่งปลัด อบต. 8</t>
  </si>
  <si>
    <t xml:space="preserve">            (1) ค่าเตาเผาขยะ</t>
  </si>
  <si>
    <t xml:space="preserve">             (3) อุดหนุนไฟฟ้าส่วนภูมิภาคสาขาห้างฉัตรโครงการขยายเขตไฟฟ้า</t>
  </si>
  <si>
    <t xml:space="preserve">ส่องสว่าง(ไฟกิ่ง) บริเวณ ซอยร้านซื้อ-ขายของเก่า หมู่ 7 </t>
  </si>
  <si>
    <t>.</t>
  </si>
  <si>
    <t xml:space="preserve">รวมงบดำเนินงาน(หมวดค่าตอบแทนใช้สอยและวัสดุและหมวดสาธารณูปโภค) </t>
  </si>
  <si>
    <t>1. แผนงานการศึกษา</t>
  </si>
  <si>
    <t xml:space="preserve">           1.2 ประเภทเงินค่าตอบแทนประจำตำแหน่งนายก/รองนายก อบต.แม่สัน</t>
  </si>
  <si>
    <r>
      <t xml:space="preserve">       4</t>
    </r>
    <r>
      <rPr>
        <b/>
        <sz val="16"/>
        <rFont val="TH SarabunPSK"/>
        <family val="2"/>
      </rPr>
      <t>.2 ประเภทครุภัณฑ์ไฟฟ้าและวิทยุ</t>
    </r>
  </si>
  <si>
    <t xml:space="preserve">         1.4 ประเภทค่าจ้างพนักงานจ้าง    </t>
  </si>
  <si>
    <t xml:space="preserve">         1.5 ประเภทเงินเพิ่มต่าง ๆ ของพนักงานจ้าง    </t>
  </si>
  <si>
    <t xml:space="preserve">          2.5 ประเภทรายจ่ายเพื่อให้ได้มาซึ่งบริการ     </t>
  </si>
  <si>
    <t xml:space="preserve">          2.6 ประเภทรายจ่ายเกี่ยวเนื่องกับการปฏิบัติราชการที่ไม่เข้า</t>
  </si>
  <si>
    <t xml:space="preserve">        2.7 ประเภทค่าบำรุงรักษาและซ่อมแซม  </t>
  </si>
  <si>
    <t xml:space="preserve">         2.8 ประเภทวัสดุสำนักงาน    </t>
  </si>
  <si>
    <t xml:space="preserve">         2.9 ประเภทวัสดุไฟฟ้าและวิทยุ   </t>
  </si>
  <si>
    <t xml:space="preserve">         2.10 ประเภทวัสดุโฆษณาและเผยแพร่    </t>
  </si>
  <si>
    <t xml:space="preserve">         2.11 ประเภทวัสดุคอมพิวเตอร์  </t>
  </si>
  <si>
    <t xml:space="preserve">                (1) ค่าเครื่องคอมพิวเตอร์ สำหรับสำนักงาน (ขนาดจอไม่น้อยกว่า 18 นิ้ว) </t>
  </si>
  <si>
    <t xml:space="preserve">              (1) เครื่องสูบน้ำแบบหอยโข่ง ชนิดเครื่องยนต์เบนซิน</t>
  </si>
  <si>
    <t xml:space="preserve">                   (1) โครงการอบรมภาษาอังกฤษเพื่อการสื่อสารรองรับนโยบายเขต</t>
  </si>
  <si>
    <t>การค้าเสรีอาเซียน</t>
  </si>
  <si>
    <t>ตามหลักปรัชญาของเศรษฐกิจพอเพียง</t>
  </si>
  <si>
    <t xml:space="preserve">          (6) อุดหนุนโรงเรียนปันเต้า โครงการยกระดับผลสัมฤทธิ์ทางการเรียน</t>
  </si>
  <si>
    <t xml:space="preserve">                (2) โครงการปลูกผักปลอดภัยเพื่อบริโภคในครัวเรือน</t>
  </si>
  <si>
    <t xml:space="preserve">                (4) โครงการคืนคลองสวย น้ำใสให้ชุมชน</t>
  </si>
  <si>
    <t xml:space="preserve">                (5) โครงการเยาวชนร่วมใจพิทักษ์สิ่งแวดล้อม</t>
  </si>
  <si>
    <t xml:space="preserve">           (5) ค่าตู้เก็บแบบฟอร์ม 15 ลิ้นชัก  </t>
  </si>
  <si>
    <t xml:space="preserve">           (6) ค่าพัดลมอุตสาหกรรม  </t>
  </si>
  <si>
    <t xml:space="preserve">           (7) ค่าเครื่องปรับอากาศชนิดติดผนัง ขนาด 12,000 BTU.  </t>
  </si>
  <si>
    <t xml:space="preserve">               (3) โครงการแก้ไขปัญหาสาธารณภัยโดยใช้ชุมชนเป็นฐาน </t>
  </si>
  <si>
    <t xml:space="preserve">              (1) ค่าสายส่งน้ำดับเพลิง  </t>
  </si>
  <si>
    <t xml:space="preserve">               (1) โครงการสนับสนุนค่าใช้จ่ายการบริหารสถานศึกษา</t>
  </si>
  <si>
    <t xml:space="preserve">             (1) ค่าโทรทัศน์แอลอีดี(LED TV) ขนาด 32 นิ้ว จำนวน3 เครื่องๆละ 9,000 บาท  </t>
  </si>
  <si>
    <t xml:space="preserve">                   (1) อาหารเสริม (นม) เด็กเล็ก(ศพด.)  (45คนx8บาทx260วัน)</t>
  </si>
  <si>
    <t xml:space="preserve">                         - ค่าอาหารกลางวันเด็กเล็ก (ศพด. ) (45คนx20บาทx245วัน)</t>
  </si>
  <si>
    <t xml:space="preserve">                     (3) อุดหนุน ก.ม. หมู่ที่ 3 โครงการจัดงานประเพณีสรงน้ำพระธาตุ</t>
  </si>
  <si>
    <t xml:space="preserve">                     (2) อุดหนุน ก.ม. หมู่ที่ 2 โครงการจัดงานประเพณีสรงน้ำพระธาตุ </t>
  </si>
  <si>
    <t xml:space="preserve"> '                    (1) อุดหนุน ก.ม. หมู่ที่ 1 โครงการส่งเสริมประเพณีวัดดอกด้าย</t>
  </si>
  <si>
    <t>รวมงานกำจัดขยะมูลฝอยและสิ่งปฏิกูล</t>
  </si>
  <si>
    <t xml:space="preserve">          (3) เงินรางวัล</t>
  </si>
  <si>
    <t xml:space="preserve">          (2) ค่าทุนการศึกษาระดับปริญญาโท</t>
  </si>
  <si>
    <t xml:space="preserve"> ค. งบลงทุน </t>
  </si>
  <si>
    <t xml:space="preserve">   ง. งบอุดหนุน</t>
  </si>
  <si>
    <t xml:space="preserve">    ก. งบลงทุน </t>
  </si>
  <si>
    <t xml:space="preserve">   ข.งบอุดหนุน  </t>
  </si>
  <si>
    <t xml:space="preserve">     ก.งบลงทุน </t>
  </si>
  <si>
    <t xml:space="preserve">     ก.งบบุคลากร </t>
  </si>
  <si>
    <t xml:space="preserve">   ข.งบดำเนินงาน </t>
  </si>
  <si>
    <t xml:space="preserve">     2. หมวดค่าตอบแทนใช้สอยและวัสดุ</t>
  </si>
  <si>
    <t xml:space="preserve">   ค.งบลงทุน</t>
  </si>
  <si>
    <t xml:space="preserve">      4. หมวดครุภัณฑ์ที่ดินและสิ่งก่อสร้าง</t>
  </si>
  <si>
    <r>
      <t xml:space="preserve">           </t>
    </r>
    <r>
      <rPr>
        <b/>
        <sz val="16"/>
        <rFont val="TH SarabunPSK"/>
        <family val="2"/>
      </rPr>
      <t>4.1 ประเภทครุภัณฑ์สำนักงาน</t>
    </r>
  </si>
  <si>
    <t xml:space="preserve">   ง.งบรายจ่ายอื่น </t>
  </si>
  <si>
    <t xml:space="preserve">      5. หมวดรายจ่ายอื่น</t>
  </si>
  <si>
    <t xml:space="preserve">   จ. งบอุดหนุน  </t>
  </si>
  <si>
    <t xml:space="preserve">     6. หมวดเงินอุดหนุน</t>
  </si>
  <si>
    <t xml:space="preserve">   ก.งบดำเนินงาน </t>
  </si>
  <si>
    <t xml:space="preserve">    ก. งบบุคลากร    </t>
  </si>
  <si>
    <t xml:space="preserve">    ข.งบดำเนินการ  </t>
  </si>
  <si>
    <t xml:space="preserve">            (1) อุดหนุนสาธารณสุขมูลฐานชุมชน (อสม.) บ้านป่าเหียง ม.1</t>
  </si>
  <si>
    <t xml:space="preserve">            (2) อุดหนุนสาธารณสุขมูลฐานชุมชน (อสม.)บ้านลุ่มกลาง ม.2</t>
  </si>
  <si>
    <t xml:space="preserve">            (3) อุดหนุนสาธารณสุขมูลฐานชุมชน (อสม.) บ้านหัวทุ่ง ม.3</t>
  </si>
  <si>
    <t xml:space="preserve">            (4) อุดหนุนสาธารณสุขมูลฐานชุมชน (อสม.) บ้านเม่สัน ม.4</t>
  </si>
  <si>
    <t xml:space="preserve">            (5) อุดหนุนสาธารณสุขมูลฐานชุมชน (อสม.) บ้านโป่งขวาก ม.5</t>
  </si>
  <si>
    <t xml:space="preserve">            (6) อุดหนุนสาธารณสุขมูลฐานชุมชน (อสม.) บ้านส้มป่อย ม.6</t>
  </si>
  <si>
    <t xml:space="preserve">            (7) อุดหนุนสาธารณสุขมูลฐานชุมชน (อสม.) บ้านปันเต้า ม.7</t>
  </si>
  <si>
    <t xml:space="preserve">            (8) อุดหนุนสาธารณสุขมูลฐานชุมชน (อสม.) บ้านนาเงิน ม.8</t>
  </si>
  <si>
    <t xml:space="preserve">            (9) อุดหนุนสาธารณสุขมูลฐานชุมชน (อสม.)บ้านหัวทุ่งพัฒนา ม.9</t>
  </si>
  <si>
    <t xml:space="preserve">   ก.งบดำเนินงาน</t>
  </si>
  <si>
    <t xml:space="preserve">    ข. งบอุดหนุน</t>
  </si>
  <si>
    <t xml:space="preserve">   2.2  งานป้องกันภัยฝ่ายพลเรือนและระงับอัคคีภัย</t>
  </si>
  <si>
    <t xml:space="preserve">   ข.งบลงทุน</t>
  </si>
  <si>
    <t xml:space="preserve">     2.หมวดค่าครุภัณฑ์ที่ดินและสิ่งก่อสร้าง)    </t>
  </si>
  <si>
    <t xml:space="preserve">  ค.งบอุดหนุน  </t>
  </si>
  <si>
    <t xml:space="preserve">    3. หมวดเงินอุดหนุน</t>
  </si>
  <si>
    <t xml:space="preserve">   1.1 งานบริหารทั่วไปเกี่ยวกับการศึกษา</t>
  </si>
  <si>
    <t xml:space="preserve">     ก. งบดำเนินงาน</t>
  </si>
  <si>
    <t xml:space="preserve">    ข.  งบอุดหนุน</t>
  </si>
  <si>
    <t xml:space="preserve">        2. หมวดเงินอุดหนุน</t>
  </si>
  <si>
    <t xml:space="preserve">       ก. งบดำเนินงาน </t>
  </si>
  <si>
    <t xml:space="preserve">   ข. งบลงทุน</t>
  </si>
  <si>
    <t xml:space="preserve">     2. หมวดครุภัณฑ์ที่ดินและสิ่งก่อสร้าง</t>
  </si>
  <si>
    <t xml:space="preserve">    ค.งบอุดหนุน </t>
  </si>
  <si>
    <t xml:space="preserve">      ก. งบอุดหนุน</t>
  </si>
  <si>
    <t xml:space="preserve">      ข.  งบอุดหนุน</t>
  </si>
  <si>
    <t xml:space="preserve">     ก. งบดำเนินงาน </t>
  </si>
  <si>
    <t xml:space="preserve">           2. หมวดเงินอุดหนุน</t>
  </si>
  <si>
    <t xml:space="preserve">             2.1 ประเภทเงินอุดหนุนส่วนราชการ</t>
  </si>
  <si>
    <t xml:space="preserve">     ก.งบดำเนินงาน  </t>
  </si>
  <si>
    <t xml:space="preserve">     2.2 งานบริการและงานสาธารณสุขอื่น</t>
  </si>
  <si>
    <t xml:space="preserve">         ก.  งบดำเนินงาน</t>
  </si>
  <si>
    <t xml:space="preserve">             ค่าใช้สอย</t>
  </si>
  <si>
    <t xml:space="preserve">              1.1ประเภทรายจ่ายเกี่ยวเนื่องกับการปฏิบัติราชการที่ไม่เข้า</t>
  </si>
  <si>
    <t xml:space="preserve">        ก. งบดำเนินงาน</t>
  </si>
  <si>
    <t xml:space="preserve">       ข. งบอุดหนุน  </t>
  </si>
  <si>
    <t xml:space="preserve">     ก. งบบุคลากร</t>
  </si>
  <si>
    <t xml:space="preserve">   ข. งบดำเนินการ  </t>
  </si>
  <si>
    <t xml:space="preserve">    ก.งบดำเนินงาน </t>
  </si>
  <si>
    <t xml:space="preserve">    ข.งบอุดหนุน </t>
  </si>
  <si>
    <t xml:space="preserve">     ก. งบดำเนินงาน   </t>
  </si>
  <si>
    <t xml:space="preserve">      ก. งบดำเนินงาน  </t>
  </si>
  <si>
    <t xml:space="preserve">   ข.งบลงทุน </t>
  </si>
  <si>
    <t xml:space="preserve">      2.หมวดครุภัณฑ์ ที่ดินและสิ่งก่อสร้าง  </t>
  </si>
  <si>
    <t xml:space="preserve">        ค่าครุภัณฑ์</t>
  </si>
  <si>
    <t xml:space="preserve">    ค. งบอุดหนุน  </t>
  </si>
  <si>
    <t xml:space="preserve">       ก. งบดำเนินงาน  </t>
  </si>
  <si>
    <t xml:space="preserve">     ข.งบอุดหนุน  </t>
  </si>
  <si>
    <t xml:space="preserve">     ก.งบดำเนินงาน </t>
  </si>
  <si>
    <t xml:space="preserve">      ข.งบลงทุน</t>
  </si>
  <si>
    <t xml:space="preserve">(3) เงินอื่นๆ </t>
  </si>
  <si>
    <t xml:space="preserve">               (1) อุดหนุนโรงเรียนแม่สันวิทยา โครงการยกระดับผลสัมฤทธิ์</t>
  </si>
  <si>
    <t xml:space="preserve">        1.2 ประเภทรายจ่ายเกี่ยวเนื่องกับการปฏิบัติราชการที่ไม่เข้าลักษณะ</t>
  </si>
  <si>
    <t xml:space="preserve">        2.2 ประเภทเงินอุดหนุนเอกชน</t>
  </si>
  <si>
    <t xml:space="preserve">          1.4 ประเภทค่าจ้างพนักงานจ้าง</t>
  </si>
  <si>
    <t xml:space="preserve">              (1) ค่าจอรับภาพแบบ LCD หรือ LED ขนาดไม่น้อยกว่า 21.5 นิ้ว</t>
  </si>
  <si>
    <t xml:space="preserve">              (2) ค่าเครื่องสำรองไฟฟ้า ขนาด 800 VA </t>
  </si>
  <si>
    <t xml:space="preserve">         2.8 ประเภทวัสดุสำนักงาน</t>
  </si>
  <si>
    <t xml:space="preserve">         2.9 ประเภทวัสดุไฟฟ้าและวิทยุ</t>
  </si>
  <si>
    <t xml:space="preserve">         2.10 ประเภทวัสดุก่อสร้าง</t>
  </si>
  <si>
    <t xml:space="preserve">         2.11 ประเภทวัสดุยานพาหนะและขนส่ง</t>
  </si>
  <si>
    <t xml:space="preserve">         2.12 ประเภทวัสดุเชื้อเพลิงและหล่อลื่น</t>
  </si>
  <si>
    <t xml:space="preserve">         2.13 ประเภทวัสดุการเกษตร</t>
  </si>
  <si>
    <t xml:space="preserve">         2.14 ประเภทวัสดุโฆษณาและเผยแพร่</t>
  </si>
  <si>
    <t xml:space="preserve">         2.15 ประเภทวัสดุคอมพิวเตอร์</t>
  </si>
  <si>
    <t xml:space="preserve">         2.7 ประเภทค่าบำรุงรักษาและซ่อมแซม </t>
  </si>
  <si>
    <t xml:space="preserve">         2.6 ประเภทรายจ่ายเกี่ยวเนื่องกับการปฏิบัติราชการที่ไม่เข้า</t>
  </si>
  <si>
    <r>
      <t xml:space="preserve">            </t>
    </r>
    <r>
      <rPr>
        <b/>
        <sz val="16"/>
        <rFont val="TH SarabunPSK"/>
        <family val="2"/>
      </rPr>
      <t>1.7 ประเภทเงินเพิ่มต่างๆของพนักงาน</t>
    </r>
  </si>
  <si>
    <t xml:space="preserve">              (10) โครงการส่งเสริมความรู้ด้านประชาธิปไตย การเลือกตั้งและการออกเสียงประชามติ (การสร้างจิตสำนึกพลเมืองวิถีประชาธิปไตย)</t>
  </si>
  <si>
    <t xml:space="preserve">      2.20 ประเภทวัสดุสนาม</t>
  </si>
  <si>
    <t xml:space="preserve">      2.21 ประเภทวัสดุอื่นๆ</t>
  </si>
  <si>
    <t xml:space="preserve">           (3) ค่าตู้เก็บแฟ้มเอกสาร แบบ 4 ชั้น มีล้อ ไม่มีฝาปิด  จำนวน 1 หลัง (นพช.)</t>
  </si>
  <si>
    <t xml:space="preserve">           (8 )ค่าพัดลมไอน้ำจำนวน 3 ตัวๆละ14,300 บาท</t>
  </si>
  <si>
    <t xml:space="preserve">           (9) ค่าชุดรับแขก (ชุดใหญ่) จำนวน 1 ชุด</t>
  </si>
  <si>
    <t xml:space="preserve">           (10) ค่าเก้าอี้รับรองจำนวน 1 ชุด (ประกอบด้วย 6 ตัว)</t>
  </si>
  <si>
    <t xml:space="preserve">           (2) ค่าเครื่องขยายเสียง(แอมป์)สำหรับรถยนต์ประชาสัมพันธ์ จำนวน 2 ชุด</t>
  </si>
  <si>
    <t xml:space="preserve">            (1) เครื่องมัลติมีเดียโปรเจคเตอร์ ระดับ XGV ขนาด 2,500 ANSI Lumens จำนวน 1 เครื่อง  (มาตรฐาน ICT.)</t>
  </si>
  <si>
    <t xml:space="preserve">          4.3 ครุภัณฑ์ก่อสร้าง</t>
  </si>
  <si>
    <t xml:space="preserve">            (1) เครื่องอัดอากาศ (ปั้มลม) จำนวน 1 เครื่อง (ราคาท้องถิ่น)</t>
  </si>
  <si>
    <t xml:space="preserve">          4.4 ครุภัณฑ์ยานพาหนะและขนส่ง</t>
  </si>
  <si>
    <t xml:space="preserve">          4.5 ครุภัณฑ์โฆษณาและเผยแพร่</t>
  </si>
  <si>
    <t xml:space="preserve">        4.7 ประเภทครุภัณฑ์วิทยาศาสตร์หรือการแพทย์</t>
  </si>
  <si>
    <t xml:space="preserve">              (3) คอมพิวเตอร์โน๊คบุค จำนวน 1 เครื่อง (มาตรฐาน ICT.)</t>
  </si>
  <si>
    <r>
      <t xml:space="preserve">         </t>
    </r>
    <r>
      <rPr>
        <b/>
        <sz val="16"/>
        <rFont val="TH SarabunPSK"/>
        <family val="2"/>
      </rPr>
      <t xml:space="preserve">1.3 ประเภทเงินประจำตำแหน่ง </t>
    </r>
    <r>
      <rPr>
        <sz val="16"/>
        <rFont val="TH SarabunPSK"/>
        <family val="2"/>
      </rPr>
      <t>( ผู้อำนวยการกองคลัง)</t>
    </r>
  </si>
  <si>
    <t xml:space="preserve">         1.1 ประเภทเงินเดือนพนักงาน     </t>
  </si>
  <si>
    <t xml:space="preserve">             (5) โครงการอบรมให้ความรู้กับคณะกรรมการเปิดซองและคณะกรรมการตรวจงานจ้างของ อบต.แม่สัน</t>
  </si>
  <si>
    <t xml:space="preserve">            (3) ตู้เก็บแผนที่ พร้อมฐานรอง  </t>
  </si>
  <si>
    <r>
      <t xml:space="preserve">           </t>
    </r>
    <r>
      <rPr>
        <sz val="15"/>
        <rFont val="TH SarabunPSK"/>
        <family val="2"/>
      </rPr>
      <t xml:space="preserve"> (2) โต๊ะทำงานขนาด 5 ฟุต พร้อมกระจก  </t>
    </r>
  </si>
  <si>
    <t xml:space="preserve">            (1) ตู้เหล็ก 2 บานเอนกประสงค์  (จำนวน 3 หลัง)</t>
  </si>
  <si>
    <t xml:space="preserve">           1.8 ประเภทเงินประจำตำแหน่ง </t>
  </si>
  <si>
    <t xml:space="preserve">           1.9 ประเภทค่าจ้างพนักงานจ้าง</t>
  </si>
  <si>
    <t xml:space="preserve">       1.10 ประเภทเงินเพิ่มต่างๆของพนักงานจ้าง</t>
  </si>
  <si>
    <t xml:space="preserve">          2.3 ประเภทครุภัณฑ์เครื่องดับเพลิง</t>
  </si>
  <si>
    <t xml:space="preserve">         2.4 ประเภทครุภัณฑ์อื่น</t>
  </si>
  <si>
    <t xml:space="preserve">             (1) เลื่อยยนต์ จำนวน 1 เครื่อง</t>
  </si>
  <si>
    <t xml:space="preserve">     ข. งบดำเนินงาน</t>
  </si>
  <si>
    <t>รวมงานบริหารทั่วไปเกี่ยวกับการศึกษา</t>
  </si>
  <si>
    <t xml:space="preserve">                        - ค่าจัดการเรียนการสอน( 45คนx1,700)</t>
  </si>
  <si>
    <t xml:space="preserve">               (9)โครงการพัฒนาศักยภาพบุคลากรทางการศึกษา (ศพด. อบต.แม่สัน)</t>
  </si>
  <si>
    <t xml:space="preserve">                   (2) อาหารเสริม (นม) นักเรียน(สพฐ.) (160คนx8x260วัน)</t>
  </si>
  <si>
    <r>
      <t xml:space="preserve">           </t>
    </r>
    <r>
      <rPr>
        <b/>
        <sz val="16"/>
        <rFont val="TH SarabunPSK"/>
        <family val="2"/>
      </rPr>
      <t>2.1 ประเภทครุภัณฑ์สำนักงาน</t>
    </r>
  </si>
  <si>
    <t xml:space="preserve">           (1) ค่าจัดซื้อโต๊ะทำงาน   (ศพด.อบต.แม่สัน)จำนวน3หลังๆละ8,000บาท</t>
  </si>
  <si>
    <t xml:space="preserve">           (2) ค่าจัดซื้อโต๊ะทำงาน  จำนวน 1 หลัง</t>
  </si>
  <si>
    <t xml:space="preserve">             (1) อุดหนุนโรงเรียนบ้านหัวทุ่ง โครงการอาหารกลางวัน (200วันx20บ.x44 คน)</t>
  </si>
  <si>
    <t xml:space="preserve">             (2) อุดหนุนโรงเรียนบ้านโป่งขวาก โครงการอาหารกลางวัน (200วันx20บ.x92 คน)</t>
  </si>
  <si>
    <t xml:space="preserve">            (4) อุดหนุนโรงเรียนบ้านปันเต้าโครงการอาหารกลางวัน (200วันx20บ.x18 คน)</t>
  </si>
  <si>
    <t xml:space="preserve">          (5) อุดหนุนโรงเรียนโป่งขวาก(เครือข่ายเมืองยาว แม่สัน) โครงการ</t>
  </si>
  <si>
    <t>แหล่งเรียนรู้นอกสถานศึกษา</t>
  </si>
  <si>
    <t xml:space="preserve">                    (1) อุดหนุนกิ่งกาชาดอำเภอห้างฉัตร  โครงการสนับสนุนกิ่งกาชาด อำเภอห้างฉัตร จังหวัดลำปาง  </t>
  </si>
  <si>
    <t xml:space="preserve">       1.3 ประเภทเบี้ยยังชีพคนพิการ</t>
  </si>
  <si>
    <t xml:space="preserve">       1.2) ประเภทเบี้ยยังชีพผู้สูงอายุ</t>
  </si>
  <si>
    <t xml:space="preserve">               (1) พนักงานจ้าง </t>
  </si>
  <si>
    <t xml:space="preserve">               (2) ผดด.  </t>
  </si>
  <si>
    <t xml:space="preserve">       1.4)  ประเภทเบี้ยยังชีพผู้ป่วยเอดส์</t>
  </si>
  <si>
    <t xml:space="preserve">       1.5)  ประเภทเงินสำรองจ่าย</t>
  </si>
  <si>
    <t xml:space="preserve">       1.6)  ประเภทรายจ่ายตามข้อผูกพัน  </t>
  </si>
  <si>
    <t xml:space="preserve">            (1) รถบรรทุก (ดีเซล) แบบดับเบิล้แค็บขนาด 2,400 cc. (รถยนต์ 4 ประตู)  จำนวน 1 คัน (มาตรฐานครุภัณฑ์)</t>
  </si>
  <si>
    <t xml:space="preserve">       1.7) ประเภทเงินสมทบกองทุนบำเหน็จบำนาญข้าราชการส่วนท้องถิ่น(กบท.)</t>
  </si>
  <si>
    <t xml:space="preserve">         2.5 ประเภทรายจ่ายเพื่อให้ได้มาซึ่งบริการ</t>
  </si>
  <si>
    <t xml:space="preserve">        4.2  ประเภทครุภัณฑ์คอมพิวเตอร์</t>
  </si>
  <si>
    <t xml:space="preserve">  4.2 งานไฟฟ้าถนน</t>
  </si>
  <si>
    <t xml:space="preserve">        1.1 ประเภทรายจ่ายเกี่ยวเนื่องกับการปฏิบัติราชการที่ไม่เข้าลักษณะ</t>
  </si>
  <si>
    <t xml:space="preserve">     1.หมวดค่าตอบแทน ใช้สอยและวัสดุ </t>
  </si>
  <si>
    <t xml:space="preserve">       3.หมวดเงินอุดหนุน</t>
  </si>
  <si>
    <t xml:space="preserve">    6.3 งานศาสนาวัฒนธรรมท้องถิ่น</t>
  </si>
  <si>
    <t xml:space="preserve">               (4) โครงการป้องกันและแก้ไขปัญหาไฟป่าและหมอกควันไฟ </t>
  </si>
  <si>
    <t>ทุ่งหัวขวา  ม.6)</t>
  </si>
  <si>
    <t>ลักษณะรายจ่ายหมวดอื่นๆ</t>
  </si>
  <si>
    <t xml:space="preserve">             1.2 ประเภทรายจ่ายเกี่ยวเนื่องกับการปฏิบัติราชการที่ไม่เข้า</t>
  </si>
  <si>
    <t xml:space="preserve">ส่งเสริมความเป็นเลิศทางวิชาการฯ </t>
  </si>
  <si>
    <t xml:space="preserve">        1.1 ประเภทรายจ่ายเกี่ยวเนื่องกับการปฏิบัติราชการที่ไม่เข้า</t>
  </si>
  <si>
    <t xml:space="preserve">               (1)  โครงการประชาอาสาปลูกป่า 800 ล้านกล้า 80 พรรษามหาราชินี </t>
  </si>
  <si>
    <t>กับลักษณะหมวดรายจ่ายหมวดอื่นๆ</t>
  </si>
  <si>
    <t xml:space="preserve">                  (2) อุดหนุนสำนักงานวัฒนธรรมจังหวัดลำปาง  โครงการ</t>
  </si>
  <si>
    <t xml:space="preserve">โครงการอบรมคุณธรรมจริยธรรมเด็กและเยาวชน   </t>
  </si>
  <si>
    <t>เยาวชนแม่สันอนุรักษ์สืบสานภูมิปัญญาท้องถิ่น(หัตถศิลป์ใบตอง)</t>
  </si>
  <si>
    <r>
      <t xml:space="preserve">        </t>
    </r>
    <r>
      <rPr>
        <b/>
        <u val="single"/>
        <sz val="15"/>
        <rFont val="TH SarabunPSK"/>
        <family val="2"/>
      </rPr>
      <t>ค่าวัสดุ</t>
    </r>
  </si>
  <si>
    <t xml:space="preserve">         1.1 ประเภทค่าก่อสร้างสิ่งสาธารณูปการ</t>
  </si>
  <si>
    <t>รวมงานบริหารทั่วไปเกี่ยวกับศาสนาวัฒนธรรมและนันทนาการ</t>
  </si>
  <si>
    <r>
      <t xml:space="preserve">              </t>
    </r>
    <r>
      <rPr>
        <b/>
        <u val="single"/>
        <sz val="15"/>
        <rFont val="TH SarabunPSK"/>
        <family val="2"/>
      </rPr>
      <t>ค่าใช้สอย</t>
    </r>
  </si>
  <si>
    <t xml:space="preserve">             (9) โครงการอบรมเพิ่มศักยภาพการทำงานให้องค์กรด้วยเทคโนโลยี(ICT.)</t>
  </si>
  <si>
    <t xml:space="preserve">           1. หมวดค่าตอบแทน  ใช้สอยและวัสดุ</t>
  </si>
  <si>
    <t xml:space="preserve">          1.หมวดเงินอุดหนุน </t>
  </si>
  <si>
    <t xml:space="preserve">      1. หมวดค่าตอบแทนใช้สอยและวัสดุ</t>
  </si>
  <si>
    <r>
      <t xml:space="preserve">         </t>
    </r>
    <r>
      <rPr>
        <b/>
        <u val="single"/>
        <sz val="16"/>
        <rFont val="TH SarabunPSK"/>
        <family val="2"/>
      </rPr>
      <t>ค่าวัสดุ</t>
    </r>
  </si>
  <si>
    <t>3.แผนงานสังคมสงเคราะห์</t>
  </si>
  <si>
    <t xml:space="preserve">    3.1งานสวัสดิการและสังคมสงเคราะห์</t>
  </si>
  <si>
    <t>4. แผนงานเคหะและชุมชน</t>
  </si>
  <si>
    <t xml:space="preserve">        เงินเดือน (ฝ่ายประจำ)</t>
  </si>
  <si>
    <t xml:space="preserve">      1.หมวดเงินเดือนและค่าจ้างประจำ</t>
  </si>
  <si>
    <r>
      <t xml:space="preserve">      </t>
    </r>
    <r>
      <rPr>
        <b/>
        <u val="single"/>
        <sz val="16"/>
        <rFont val="TH SarabunPSK"/>
        <family val="2"/>
      </rPr>
      <t>ค่าใช้สอย</t>
    </r>
  </si>
  <si>
    <t xml:space="preserve">      2. หมวดค่าตอบแทนใช้สอยและวัสดุ</t>
  </si>
  <si>
    <t xml:space="preserve">      4.หมวดครุภัณฑ์ ที่ดินและสิ่งก่อสร้าง  </t>
  </si>
  <si>
    <t>5.แผนงานสร้างความเข้มแข็งของชุมชน</t>
  </si>
  <si>
    <t xml:space="preserve">   5.1 งานส่งเสริมและสนับสนุนความเข้มแข็งของชุมชน</t>
  </si>
  <si>
    <t xml:space="preserve">       2.หมวดเงินอุดหนุน </t>
  </si>
  <si>
    <t>6. แผนงานการศาสนาวัฒนธรรม และนันทนาการ</t>
  </si>
  <si>
    <t xml:space="preserve">                    (1) ค่าใช้จ่ายในการแข่งขันกีฬานักเรียน เยาวชน และประชาชน</t>
  </si>
  <si>
    <t xml:space="preserve">รวมเงินเดือน  (ฝ่ายการเมือง) </t>
  </si>
  <si>
    <t xml:space="preserve">                (1) โครงการวันเด็กแห่งชาติ  </t>
  </si>
  <si>
    <t>2. แผนงานการเกษตร</t>
  </si>
  <si>
    <t xml:space="preserve">    2.1 งานส่งเสริมการเกษตร</t>
  </si>
  <si>
    <t xml:space="preserve">       1.หมวดค่าตอบแทนใช้สอยและวัสดุ</t>
  </si>
  <si>
    <t>1.แผนงานงบกลาง</t>
  </si>
  <si>
    <t>วัดบ้านหัวทุ่ง</t>
  </si>
  <si>
    <t>วัดบ้านแม่สัน</t>
  </si>
  <si>
    <t>วัดบ้านโป่งขวาก</t>
  </si>
  <si>
    <t xml:space="preserve">        2.1 ประเภทค่าตอบแทนผู้ปฏิบัติราชการ อันเป็นประโยชน์แก่ อปท.</t>
  </si>
  <si>
    <t xml:space="preserve">        2.3 ประเภทเงินค่าเช่าบ้าน</t>
  </si>
  <si>
    <t xml:space="preserve">                (2) ค่าเครื่องพิมพ์ชนิดเลเซอร์/ชนิด LED ขาวดำ(25หน้า/นาที)</t>
  </si>
  <si>
    <t xml:space="preserve">               (2) โครงการซ้อมแผนการป้องกันและบรรเทาสาธาณภัย</t>
  </si>
  <si>
    <t xml:space="preserve">        2.4 ประเภทเงินช่วยเหลือการศึกษาบุตร</t>
  </si>
  <si>
    <r>
      <t xml:space="preserve">      </t>
    </r>
    <r>
      <rPr>
        <b/>
        <u val="single"/>
        <sz val="16"/>
        <rFont val="TH SarabunPSK"/>
        <family val="2"/>
      </rPr>
      <t xml:space="preserve">ค่าตอบแทน </t>
    </r>
  </si>
  <si>
    <r>
      <t xml:space="preserve">    </t>
    </r>
    <r>
      <rPr>
        <b/>
        <u val="single"/>
        <sz val="16"/>
        <rFont val="TH SarabunPSK"/>
        <family val="2"/>
      </rPr>
      <t>ค่าใช้สอย</t>
    </r>
  </si>
  <si>
    <r>
      <t xml:space="preserve">    </t>
    </r>
    <r>
      <rPr>
        <b/>
        <u val="single"/>
        <sz val="16"/>
        <rFont val="TH SarabunPSK"/>
        <family val="2"/>
      </rPr>
      <t>ค่าวัสดุ</t>
    </r>
  </si>
  <si>
    <t xml:space="preserve">   3. หมวดค่าสาธารณูปโภค </t>
  </si>
  <si>
    <t xml:space="preserve">       ค่าครุภัณฑ์</t>
  </si>
  <si>
    <r>
      <t>รวมงบดำเนินงาน</t>
    </r>
    <r>
      <rPr>
        <b/>
        <sz val="12"/>
        <rFont val="TH SarabunPSK"/>
        <family val="2"/>
      </rPr>
      <t xml:space="preserve">(หมวดค่าตอบแทนใช้สอยและวัสดุ และหมวดค่าสาธารณูปโภค) </t>
    </r>
  </si>
  <si>
    <r>
      <t xml:space="preserve">     รวมงบลงทุน(หมวดค่าครุภัณฑ์ที่ดินและสิ่งก่อสร้าง) </t>
    </r>
    <r>
      <rPr>
        <sz val="16"/>
        <rFont val="TH SarabunPSK"/>
        <family val="2"/>
      </rPr>
      <t xml:space="preserve">  </t>
    </r>
  </si>
  <si>
    <t xml:space="preserve">        1.1 ประเภทรายจ่ายเกี่ยวเนื่องกับการปฏิบัติราชการที่ไม่เข้ากับ</t>
  </si>
  <si>
    <t xml:space="preserve">        งบบุคลากร(หมวดเงินเดือนค่าจ้างประจำและค่าจ้างชั่วคราว)     จำนวน</t>
  </si>
  <si>
    <t xml:space="preserve">                (1) เงินรางวัล </t>
  </si>
  <si>
    <t xml:space="preserve">                (2)  ค่าสมมนาคุณ     </t>
  </si>
  <si>
    <t xml:space="preserve">                (3) ค่าตอบแทนคณะกรรมการประเมินผลงาน    </t>
  </si>
  <si>
    <r>
      <t xml:space="preserve">ค่าตอบแทน </t>
    </r>
    <r>
      <rPr>
        <sz val="16"/>
        <rFont val="TH SarabunPSK"/>
        <family val="2"/>
      </rPr>
      <t xml:space="preserve">    </t>
    </r>
  </si>
  <si>
    <r>
      <t xml:space="preserve">ค่าใช้สอย </t>
    </r>
    <r>
      <rPr>
        <sz val="16"/>
        <rFont val="TH SarabunPSK"/>
        <family val="2"/>
      </rPr>
      <t xml:space="preserve">   </t>
    </r>
  </si>
  <si>
    <r>
      <t xml:space="preserve">      ค่าวัสดุ</t>
    </r>
    <r>
      <rPr>
        <sz val="16"/>
        <rFont val="TH SarabunPSK"/>
        <family val="2"/>
      </rPr>
      <t xml:space="preserve">   </t>
    </r>
  </si>
  <si>
    <r>
      <t xml:space="preserve">        </t>
    </r>
    <r>
      <rPr>
        <b/>
        <u val="single"/>
        <sz val="16"/>
        <rFont val="TH SarabunPSK"/>
        <family val="2"/>
      </rPr>
      <t xml:space="preserve"> รวมค่าครุภัณฑ์</t>
    </r>
    <r>
      <rPr>
        <b/>
        <sz val="16"/>
        <rFont val="TH SarabunPSK"/>
        <family val="2"/>
      </rPr>
      <t xml:space="preserve">      </t>
    </r>
  </si>
  <si>
    <t xml:space="preserve">      1.หมวดค่าตอบแทน ใช้สอย และวัสดุ </t>
  </si>
  <si>
    <t xml:space="preserve">          1.1  ประเภทค่าตอบแทนผู้ปฏิบัติราชการอันเป็นประโยชน์ต่อ อปท.</t>
  </si>
  <si>
    <t xml:space="preserve">                (1) ค่าตอบแทนผู้ปฏิบัติงานช่วยเหลือผู้ประสบภัย</t>
  </si>
  <si>
    <t xml:space="preserve">               (1) โครงการรณรงค์ป้องกันลดอุบัติเหตุในช่วงเทศกาล</t>
  </si>
  <si>
    <t xml:space="preserve">      ค่าวัสดุ</t>
  </si>
  <si>
    <t>ลดอุบัติเหตุทางถนนในช่วงเทศกาลฯ</t>
  </si>
  <si>
    <t xml:space="preserve">           ค่าใช้สอย</t>
  </si>
  <si>
    <t xml:space="preserve">ทางการเรียนทุกกลุ่มสาระ  </t>
  </si>
  <si>
    <t>ปี 2559</t>
  </si>
  <si>
    <t>วัดบ้านปันเต้า</t>
  </si>
  <si>
    <t>ประมาณการ</t>
  </si>
  <si>
    <t xml:space="preserve"> </t>
  </si>
  <si>
    <t>ค่าใช้สอย</t>
  </si>
  <si>
    <t>ค่าครุภัณฑ์</t>
  </si>
  <si>
    <t>ด้าน/แผนงาน/งาน/หมวด/ประเภท/รายการ</t>
  </si>
  <si>
    <r>
      <t xml:space="preserve"> </t>
    </r>
    <r>
      <rPr>
        <b/>
        <u val="single"/>
        <sz val="16"/>
        <rFont val="TH SarabunPSK"/>
        <family val="2"/>
      </rPr>
      <t>ค่าตอบแทน</t>
    </r>
  </si>
  <si>
    <t>2.แผนงานการรักษาความสงบภายใน</t>
  </si>
  <si>
    <t xml:space="preserve">  ค่าวัสดุ</t>
  </si>
  <si>
    <t xml:space="preserve">เลขาสภาฯ และสมาชิกสภา     </t>
  </si>
  <si>
    <t>รายงานประมาณการรายจ่าย</t>
  </si>
  <si>
    <t xml:space="preserve">องค์การบริหารส่วนตำบลแม่สัน </t>
  </si>
  <si>
    <t>อำเภอห้างฉัตร   จังหวัดลำปาง</t>
  </si>
  <si>
    <t>รายจ่ายจริง</t>
  </si>
  <si>
    <t>ปี2556</t>
  </si>
  <si>
    <t>ยอด</t>
  </si>
  <si>
    <t>ต่าง</t>
  </si>
  <si>
    <t>(%)</t>
  </si>
  <si>
    <t xml:space="preserve">รวมเงินเดือน  (ฝ่ายประจำ) </t>
  </si>
  <si>
    <t xml:space="preserve">รวมค่าตอบแทน </t>
  </si>
  <si>
    <t>รวมค่าใช้สอย</t>
  </si>
  <si>
    <t>คณะกรรมการหรือคณะอนุกรรมการ</t>
  </si>
  <si>
    <t>และพิธีเปิดอาคารต่างๆ</t>
  </si>
  <si>
    <t>ลักษณะหมวดรายจ่ายอื่นๆ</t>
  </si>
  <si>
    <t xml:space="preserve">รวมหมวดค่าสาธารณูปโภค </t>
  </si>
  <si>
    <t xml:space="preserve">     3) งบดำเนินงาน (หมวดค่าตอบแทน ใช้สอยและวัสดุ</t>
  </si>
  <si>
    <t>รวมงบอุดหนุน (หมวดเงินอุดหนุน)</t>
  </si>
  <si>
    <t>รวมค่าครุภัณฑ์</t>
  </si>
  <si>
    <t>รวมค่าที่ดินและสิ่งก่อสร้าง</t>
  </si>
  <si>
    <t>รวมงานบริหารงานทั่วไป</t>
  </si>
  <si>
    <t>รวมเงินเดือน (ฝ่ายประจำ)</t>
  </si>
  <si>
    <t xml:space="preserve">     รวมหมวดค่าสาธารณูปโภค   </t>
  </si>
  <si>
    <t>รวมงานบริหารงานคลัง</t>
  </si>
  <si>
    <t>รวมแผนงานบริหารงานทั่วไป</t>
  </si>
  <si>
    <t xml:space="preserve">องค์กรปกครองส่วนท้องถิ่น     </t>
  </si>
  <si>
    <t xml:space="preserve">ลักษณะรายจ่ายหมวดอื่น ๆ            </t>
  </si>
  <si>
    <t xml:space="preserve">  รวมงานป้องกันภัยฝ่ายพลเรือนและระงับอัคคีภัย</t>
  </si>
  <si>
    <t>รวมแผนงานการรักษาความสงบภายใน</t>
  </si>
  <si>
    <t>รวมงานระดับก่อนวัยเรียนและประถมศึกษา</t>
  </si>
  <si>
    <t>รวมค่าวัสดุ</t>
  </si>
  <si>
    <t>รวมงานศึกษาไม่กำหนดระดับ</t>
  </si>
  <si>
    <t>รวมแผนงานการศึกษา</t>
  </si>
  <si>
    <t>รวมแผนงานสาธารณสุข</t>
  </si>
  <si>
    <t>รวมงานโรงพยาบาล</t>
  </si>
  <si>
    <t>รวมงานสวัสดิการและสังคมสงเคราะห์</t>
  </si>
  <si>
    <t>รวมแผนงานสังคมสงเคราะห์</t>
  </si>
  <si>
    <t>รวมงานส่งเสริมและสนับสนุนความเข้มแข็งของชุมชน</t>
  </si>
  <si>
    <t>รวมแผนงานสร้างความเข้มแข็งของชุมชน</t>
  </si>
  <si>
    <t>รวมงานวางแผนสถิติและวิชาการ</t>
  </si>
  <si>
    <t xml:space="preserve">รายจ่ายหมวดอื่น ๆ </t>
  </si>
  <si>
    <t xml:space="preserve">               (2) โครงการปลูกป่าเฉลิมพระเกียรติสมเด็จพระนางเจ้าสิริกิติ์พระบรมราชินีนาถ</t>
  </si>
  <si>
    <t xml:space="preserve">               (1) เงินประโยชน์ตอบแทนอื่นสำหรับพนักงานส่วนท้องถิ่นเป็นกรณีพิเศษ</t>
  </si>
  <si>
    <t xml:space="preserve">        1. หมวดค่าตอบแทนใช้สอยและวัสดุ</t>
  </si>
  <si>
    <t xml:space="preserve">                ค่าใช้สอย</t>
  </si>
  <si>
    <t xml:space="preserve">                                             ประกาศ  ณ  วันที่  14  กันยายน  พ.ศ. 2559</t>
  </si>
  <si>
    <t xml:space="preserve">                                                                          (ลงนาม)...................บุญเนตร....เตชะอุ่น.............</t>
  </si>
  <si>
    <t xml:space="preserve">                                                                                   (.............นายบุญเนตร...เตชะอุ่น..............)</t>
  </si>
  <si>
    <t xml:space="preserve">                                                                          ตำแหน่ง.........นายกองค์การบริหารส่วนตำบลแม่สัน........</t>
  </si>
  <si>
    <t xml:space="preserve">           (ลงนาม).............วรวิทย์....ชัยสวัสดิ์....................</t>
  </si>
  <si>
    <t xml:space="preserve">                    (......นายวรวิทย์....ชัยสวัสดิ์..................)</t>
  </si>
  <si>
    <t xml:space="preserve">          ตำแหน่ง.........นายอำเภอห้างฉัตร.....................</t>
  </si>
  <si>
    <t xml:space="preserve">                                                                     (ลงชื่อ)..........นิกร.....ผัสดี.........</t>
  </si>
  <si>
    <t xml:space="preserve">                                                                                    (นายนิกร       ผัสดี)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</si>
</sst>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_-;\-* #,##0.0_-;_-* &quot;-&quot;?_-;_-@_-"/>
    <numFmt numFmtId="197" formatCode="0.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</numFmts>
  <fonts count="8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u val="single"/>
      <sz val="16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2"/>
      <name val="TH SarabunPSK"/>
      <family val="2"/>
    </font>
    <font>
      <sz val="15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b/>
      <u val="single"/>
      <sz val="14"/>
      <name val="TH SarabunPSK"/>
      <family val="2"/>
    </font>
    <font>
      <b/>
      <sz val="20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i/>
      <sz val="14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b/>
      <u val="single"/>
      <sz val="15"/>
      <name val="TH SarabunPSK"/>
      <family val="2"/>
    </font>
    <font>
      <sz val="14"/>
      <color indexed="10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5"/>
      <color indexed="10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i/>
      <u val="single"/>
      <sz val="15"/>
      <name val="TH SarabunPSK"/>
      <family val="2"/>
    </font>
    <font>
      <i/>
      <sz val="15"/>
      <name val="TH SarabunPSK"/>
      <family val="2"/>
    </font>
    <font>
      <sz val="13"/>
      <name val="TH SarabunPSK"/>
      <family val="2"/>
    </font>
    <font>
      <i/>
      <sz val="16"/>
      <color indexed="8"/>
      <name val="TH SarabunPSK"/>
      <family val="2"/>
    </font>
    <font>
      <sz val="13.5"/>
      <name val="TH SarabunPSK"/>
      <family val="2"/>
    </font>
    <font>
      <i/>
      <u val="single"/>
      <sz val="16"/>
      <name val="TH SarabunPSK"/>
      <family val="2"/>
    </font>
    <font>
      <sz val="13.5"/>
      <color indexed="8"/>
      <name val="TH SarabunPSK"/>
      <family val="2"/>
    </font>
    <font>
      <b/>
      <u val="single"/>
      <sz val="14"/>
      <color indexed="10"/>
      <name val="TH SarabunPSK"/>
      <family val="2"/>
    </font>
    <font>
      <b/>
      <sz val="16"/>
      <color indexed="58"/>
      <name val="TH SarabunPSK"/>
      <family val="2"/>
    </font>
    <font>
      <b/>
      <u val="single"/>
      <sz val="16"/>
      <color indexed="58"/>
      <name val="TH SarabunPSK"/>
      <family val="2"/>
    </font>
    <font>
      <sz val="16"/>
      <color indexed="58"/>
      <name val="TH SarabunPSK"/>
      <family val="2"/>
    </font>
    <font>
      <b/>
      <sz val="20"/>
      <color indexed="10"/>
      <name val="TH SarabunPSK"/>
      <family val="2"/>
    </font>
    <font>
      <b/>
      <u val="single"/>
      <sz val="15.5"/>
      <name val="TH SarabunPSK"/>
      <family val="2"/>
    </font>
    <font>
      <sz val="20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1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2" applyNumberFormat="0" applyAlignment="0" applyProtection="0"/>
    <xf numFmtId="0" fontId="77" fillId="0" borderId="3" applyNumberFormat="0" applyFill="0" applyAlignment="0" applyProtection="0"/>
    <xf numFmtId="0" fontId="78" fillId="21" borderId="0" applyNumberFormat="0" applyBorder="0" applyAlignment="0" applyProtection="0"/>
    <xf numFmtId="0" fontId="79" fillId="22" borderId="1" applyNumberFormat="0" applyAlignment="0" applyProtection="0"/>
    <xf numFmtId="0" fontId="80" fillId="23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83" fillId="19" borderId="5" applyNumberFormat="0" applyAlignment="0" applyProtection="0"/>
    <xf numFmtId="0" fontId="0" fillId="31" borderId="6" applyNumberFormat="0" applyFont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38" applyFont="1" applyAlignment="1">
      <alignment/>
    </xf>
    <xf numFmtId="0" fontId="6" fillId="0" borderId="12" xfId="0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43" fontId="8" fillId="0" borderId="0" xfId="38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43" fontId="4" fillId="0" borderId="14" xfId="38" applyFont="1" applyBorder="1" applyAlignment="1">
      <alignment/>
    </xf>
    <xf numFmtId="43" fontId="8" fillId="0" borderId="0" xfId="38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8" fillId="0" borderId="0" xfId="38" applyFont="1" applyBorder="1" applyAlignment="1">
      <alignment/>
    </xf>
    <xf numFmtId="15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15" fillId="0" borderId="0" xfId="38" applyFont="1" applyFill="1" applyAlignment="1">
      <alignment/>
    </xf>
    <xf numFmtId="43" fontId="4" fillId="0" borderId="11" xfId="38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11" xfId="38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3" fontId="4" fillId="0" borderId="0" xfId="38" applyFont="1" applyFill="1" applyBorder="1" applyAlignment="1">
      <alignment horizontal="center"/>
    </xf>
    <xf numFmtId="43" fontId="5" fillId="0" borderId="0" xfId="38" applyFont="1" applyBorder="1" applyAlignment="1">
      <alignment horizontal="center"/>
    </xf>
    <xf numFmtId="43" fontId="5" fillId="0" borderId="0" xfId="38" applyFont="1" applyFill="1" applyBorder="1" applyAlignment="1">
      <alignment horizontal="center"/>
    </xf>
    <xf numFmtId="0" fontId="8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43" fontId="5" fillId="0" borderId="0" xfId="38" applyFont="1" applyBorder="1" applyAlignment="1">
      <alignment/>
    </xf>
    <xf numFmtId="43" fontId="5" fillId="0" borderId="0" xfId="38" applyFont="1" applyFill="1" applyBorder="1" applyAlignment="1">
      <alignment/>
    </xf>
    <xf numFmtId="43" fontId="4" fillId="0" borderId="0" xfId="38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10" borderId="18" xfId="0" applyFont="1" applyFill="1" applyBorder="1" applyAlignment="1">
      <alignment horizontal="right"/>
    </xf>
    <xf numFmtId="0" fontId="4" fillId="32" borderId="18" xfId="0" applyFont="1" applyFill="1" applyBorder="1" applyAlignment="1">
      <alignment horizontal="right"/>
    </xf>
    <xf numFmtId="43" fontId="10" fillId="10" borderId="18" xfId="38" applyFont="1" applyFill="1" applyBorder="1" applyAlignment="1">
      <alignment horizontal="center"/>
    </xf>
    <xf numFmtId="0" fontId="4" fillId="33" borderId="1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34" borderId="18" xfId="0" applyFont="1" applyFill="1" applyBorder="1" applyAlignment="1">
      <alignment horizontal="right"/>
    </xf>
    <xf numFmtId="0" fontId="10" fillId="5" borderId="18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43" fontId="4" fillId="33" borderId="18" xfId="38" applyFont="1" applyFill="1" applyBorder="1" applyAlignment="1">
      <alignment/>
    </xf>
    <xf numFmtId="0" fontId="4" fillId="35" borderId="18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43" fontId="5" fillId="33" borderId="18" xfId="38" applyFont="1" applyFill="1" applyBorder="1" applyAlignment="1">
      <alignment horizontal="center"/>
    </xf>
    <xf numFmtId="43" fontId="5" fillId="10" borderId="18" xfId="38" applyFont="1" applyFill="1" applyBorder="1" applyAlignment="1">
      <alignment horizontal="center"/>
    </xf>
    <xf numFmtId="43" fontId="5" fillId="5" borderId="18" xfId="38" applyFont="1" applyFill="1" applyBorder="1" applyAlignment="1">
      <alignment/>
    </xf>
    <xf numFmtId="43" fontId="4" fillId="34" borderId="18" xfId="0" applyNumberFormat="1" applyFont="1" applyFill="1" applyBorder="1" applyAlignment="1">
      <alignment/>
    </xf>
    <xf numFmtId="43" fontId="4" fillId="10" borderId="18" xfId="38" applyFont="1" applyFill="1" applyBorder="1" applyAlignment="1">
      <alignment horizontal="right"/>
    </xf>
    <xf numFmtId="43" fontId="4" fillId="35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43" fontId="4" fillId="0" borderId="19" xfId="38" applyFont="1" applyFill="1" applyBorder="1" applyAlignment="1">
      <alignment/>
    </xf>
    <xf numFmtId="0" fontId="4" fillId="0" borderId="20" xfId="0" applyFont="1" applyFill="1" applyBorder="1" applyAlignment="1">
      <alignment/>
    </xf>
    <xf numFmtId="43" fontId="4" fillId="0" borderId="20" xfId="38" applyFont="1" applyFill="1" applyBorder="1" applyAlignment="1">
      <alignment/>
    </xf>
    <xf numFmtId="0" fontId="5" fillId="0" borderId="20" xfId="0" applyFont="1" applyBorder="1" applyAlignment="1">
      <alignment/>
    </xf>
    <xf numFmtId="43" fontId="5" fillId="0" borderId="20" xfId="38" applyFont="1" applyBorder="1" applyAlignment="1">
      <alignment/>
    </xf>
    <xf numFmtId="43" fontId="4" fillId="0" borderId="20" xfId="38" applyFont="1" applyFill="1" applyBorder="1" applyAlignment="1">
      <alignment horizontal="center"/>
    </xf>
    <xf numFmtId="43" fontId="5" fillId="0" borderId="20" xfId="38" applyFont="1" applyBorder="1" applyAlignment="1">
      <alignment horizontal="center"/>
    </xf>
    <xf numFmtId="0" fontId="5" fillId="0" borderId="20" xfId="0" applyFont="1" applyBorder="1" applyAlignment="1" quotePrefix="1">
      <alignment/>
    </xf>
    <xf numFmtId="0" fontId="5" fillId="0" borderId="21" xfId="0" applyFont="1" applyBorder="1" applyAlignment="1">
      <alignment/>
    </xf>
    <xf numFmtId="43" fontId="5" fillId="0" borderId="21" xfId="38" applyFont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3" fontId="5" fillId="0" borderId="19" xfId="38" applyFont="1" applyFill="1" applyBorder="1" applyAlignment="1">
      <alignment horizontal="center"/>
    </xf>
    <xf numFmtId="43" fontId="5" fillId="0" borderId="20" xfId="38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left"/>
    </xf>
    <xf numFmtId="43" fontId="5" fillId="0" borderId="20" xfId="38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5" fillId="0" borderId="23" xfId="0" applyFont="1" applyBorder="1" applyAlignment="1">
      <alignment horizontal="left"/>
    </xf>
    <xf numFmtId="43" fontId="5" fillId="0" borderId="23" xfId="38" applyFont="1" applyBorder="1" applyAlignment="1">
      <alignment horizontal="center"/>
    </xf>
    <xf numFmtId="0" fontId="5" fillId="0" borderId="19" xfId="0" applyFont="1" applyBorder="1" applyAlignment="1">
      <alignment/>
    </xf>
    <xf numFmtId="43" fontId="5" fillId="0" borderId="19" xfId="38" applyFont="1" applyBorder="1" applyAlignment="1">
      <alignment/>
    </xf>
    <xf numFmtId="0" fontId="16" fillId="0" borderId="20" xfId="0" applyFont="1" applyBorder="1" applyAlignment="1">
      <alignment/>
    </xf>
    <xf numFmtId="0" fontId="5" fillId="0" borderId="23" xfId="0" applyFont="1" applyBorder="1" applyAlignment="1">
      <alignment/>
    </xf>
    <xf numFmtId="43" fontId="5" fillId="0" borderId="23" xfId="38" applyFont="1" applyBorder="1" applyAlignment="1">
      <alignment/>
    </xf>
    <xf numFmtId="0" fontId="18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43" fontId="5" fillId="0" borderId="20" xfId="38" applyFont="1" applyBorder="1" applyAlignment="1" quotePrefix="1">
      <alignment horizontal="center"/>
    </xf>
    <xf numFmtId="0" fontId="4" fillId="0" borderId="19" xfId="0" applyFont="1" applyFill="1" applyBorder="1" applyAlignment="1">
      <alignment horizontal="left"/>
    </xf>
    <xf numFmtId="43" fontId="4" fillId="0" borderId="19" xfId="38" applyFont="1" applyFill="1" applyBorder="1" applyAlignment="1">
      <alignment horizontal="center"/>
    </xf>
    <xf numFmtId="43" fontId="8" fillId="0" borderId="20" xfId="38" applyFont="1" applyBorder="1" applyAlignment="1">
      <alignment horizontal="center"/>
    </xf>
    <xf numFmtId="43" fontId="12" fillId="0" borderId="20" xfId="38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43" fontId="10" fillId="0" borderId="20" xfId="38" applyFont="1" applyFill="1" applyBorder="1" applyAlignment="1">
      <alignment/>
    </xf>
    <xf numFmtId="0" fontId="9" fillId="0" borderId="20" xfId="0" applyFont="1" applyBorder="1" applyAlignment="1">
      <alignment/>
    </xf>
    <xf numFmtId="43" fontId="8" fillId="0" borderId="20" xfId="38" applyFont="1" applyBorder="1" applyAlignment="1">
      <alignment/>
    </xf>
    <xf numFmtId="43" fontId="5" fillId="0" borderId="20" xfId="38" applyFont="1" applyFill="1" applyBorder="1" applyAlignment="1" quotePrefix="1">
      <alignment horizontal="center"/>
    </xf>
    <xf numFmtId="43" fontId="14" fillId="0" borderId="20" xfId="38" applyFont="1" applyBorder="1" applyAlignment="1">
      <alignment/>
    </xf>
    <xf numFmtId="0" fontId="5" fillId="0" borderId="23" xfId="0" applyFont="1" applyBorder="1" applyAlignment="1" quotePrefix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43" fontId="5" fillId="0" borderId="2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43" fontId="5" fillId="0" borderId="2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5" fillId="10" borderId="18" xfId="0" applyFont="1" applyFill="1" applyBorder="1" applyAlignment="1" quotePrefix="1">
      <alignment horizontal="center"/>
    </xf>
    <xf numFmtId="0" fontId="5" fillId="5" borderId="18" xfId="0" applyFont="1" applyFill="1" applyBorder="1" applyAlignment="1" quotePrefix="1">
      <alignment horizontal="center"/>
    </xf>
    <xf numFmtId="43" fontId="5" fillId="10" borderId="18" xfId="38" applyFont="1" applyFill="1" applyBorder="1" applyAlignment="1" quotePrefix="1">
      <alignment horizontal="center"/>
    </xf>
    <xf numFmtId="43" fontId="4" fillId="0" borderId="15" xfId="38" applyFont="1" applyFill="1" applyBorder="1" applyAlignment="1">
      <alignment/>
    </xf>
    <xf numFmtId="43" fontId="4" fillId="0" borderId="13" xfId="38" applyFont="1" applyFill="1" applyBorder="1" applyAlignment="1">
      <alignment/>
    </xf>
    <xf numFmtId="43" fontId="4" fillId="10" borderId="18" xfId="38" applyFont="1" applyFill="1" applyBorder="1" applyAlignment="1" quotePrefix="1">
      <alignment horizontal="center"/>
    </xf>
    <xf numFmtId="43" fontId="4" fillId="5" borderId="18" xfId="38" applyFont="1" applyFill="1" applyBorder="1" applyAlignment="1" quotePrefix="1">
      <alignment horizontal="center"/>
    </xf>
    <xf numFmtId="0" fontId="4" fillId="10" borderId="18" xfId="0" applyFont="1" applyFill="1" applyBorder="1" applyAlignment="1" quotePrefix="1">
      <alignment horizontal="center"/>
    </xf>
    <xf numFmtId="0" fontId="4" fillId="5" borderId="18" xfId="0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43" fontId="5" fillId="0" borderId="0" xfId="0" applyNumberFormat="1" applyFont="1" applyAlignment="1">
      <alignment horizontal="right"/>
    </xf>
    <xf numFmtId="43" fontId="7" fillId="10" borderId="18" xfId="0" applyNumberFormat="1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9" fillId="0" borderId="22" xfId="0" applyFont="1" applyFill="1" applyBorder="1" applyAlignment="1">
      <alignment/>
    </xf>
    <xf numFmtId="0" fontId="19" fillId="0" borderId="2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21" fillId="0" borderId="20" xfId="0" applyFont="1" applyBorder="1" applyAlignment="1">
      <alignment horizontal="center"/>
    </xf>
    <xf numFmtId="43" fontId="9" fillId="33" borderId="18" xfId="0" applyNumberFormat="1" applyFont="1" applyFill="1" applyBorder="1" applyAlignment="1">
      <alignment horizontal="right"/>
    </xf>
    <xf numFmtId="43" fontId="9" fillId="35" borderId="18" xfId="0" applyNumberFormat="1" applyFont="1" applyFill="1" applyBorder="1" applyAlignment="1">
      <alignment horizontal="right"/>
    </xf>
    <xf numFmtId="43" fontId="9" fillId="10" borderId="18" xfId="0" applyNumberFormat="1" applyFont="1" applyFill="1" applyBorder="1" applyAlignment="1">
      <alignment/>
    </xf>
    <xf numFmtId="0" fontId="9" fillId="0" borderId="20" xfId="0" applyFont="1" applyBorder="1" applyAlignment="1">
      <alignment horizontal="left"/>
    </xf>
    <xf numFmtId="43" fontId="9" fillId="33" borderId="18" xfId="0" applyNumberFormat="1" applyFont="1" applyFill="1" applyBorder="1" applyAlignment="1">
      <alignment horizontal="left"/>
    </xf>
    <xf numFmtId="43" fontId="9" fillId="10" borderId="18" xfId="0" applyNumberFormat="1" applyFont="1" applyFill="1" applyBorder="1" applyAlignment="1">
      <alignment horizontal="right"/>
    </xf>
    <xf numFmtId="43" fontId="9" fillId="5" borderId="18" xfId="0" applyNumberFormat="1" applyFont="1" applyFill="1" applyBorder="1" applyAlignment="1">
      <alignment/>
    </xf>
    <xf numFmtId="0" fontId="4" fillId="33" borderId="18" xfId="0" applyFont="1" applyFill="1" applyBorder="1" applyAlignment="1" quotePrefix="1">
      <alignment horizontal="center"/>
    </xf>
    <xf numFmtId="0" fontId="7" fillId="0" borderId="2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5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38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 horizontal="center"/>
    </xf>
    <xf numFmtId="43" fontId="4" fillId="0" borderId="24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4" fillId="35" borderId="18" xfId="0" applyFont="1" applyFill="1" applyBorder="1" applyAlignment="1" quotePrefix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Fill="1" applyBorder="1" applyAlignment="1" quotePrefix="1">
      <alignment horizontal="center"/>
    </xf>
    <xf numFmtId="43" fontId="7" fillId="0" borderId="0" xfId="0" applyNumberFormat="1" applyFont="1" applyFill="1" applyBorder="1" applyAlignment="1">
      <alignment/>
    </xf>
    <xf numFmtId="188" fontId="10" fillId="0" borderId="0" xfId="38" applyNumberFormat="1" applyFont="1" applyFill="1" applyBorder="1" applyAlignment="1">
      <alignment horizontal="right" textRotation="180"/>
    </xf>
    <xf numFmtId="0" fontId="5" fillId="0" borderId="0" xfId="0" applyFont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/>
    </xf>
    <xf numFmtId="43" fontId="4" fillId="0" borderId="20" xfId="0" applyNumberFormat="1" applyFont="1" applyFill="1" applyBorder="1" applyAlignment="1" quotePrefix="1">
      <alignment horizontal="center"/>
    </xf>
    <xf numFmtId="43" fontId="5" fillId="0" borderId="20" xfId="0" applyNumberFormat="1" applyFont="1" applyBorder="1" applyAlignment="1" quotePrefix="1">
      <alignment horizontal="center"/>
    </xf>
    <xf numFmtId="0" fontId="7" fillId="0" borderId="19" xfId="0" applyFont="1" applyFill="1" applyBorder="1" applyAlignment="1">
      <alignment horizontal="left"/>
    </xf>
    <xf numFmtId="0" fontId="4" fillId="0" borderId="20" xfId="0" applyFont="1" applyFill="1" applyBorder="1" applyAlignment="1" quotePrefix="1">
      <alignment horizontal="center"/>
    </xf>
    <xf numFmtId="43" fontId="4" fillId="0" borderId="20" xfId="38" applyFont="1" applyFill="1" applyBorder="1" applyAlignment="1" quotePrefix="1">
      <alignment horizontal="center"/>
    </xf>
    <xf numFmtId="43" fontId="5" fillId="0" borderId="0" xfId="0" applyNumberFormat="1" applyFont="1" applyFill="1" applyBorder="1" applyAlignment="1" quotePrefix="1">
      <alignment horizontal="center"/>
    </xf>
    <xf numFmtId="0" fontId="14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 indent="6"/>
    </xf>
    <xf numFmtId="0" fontId="14" fillId="0" borderId="20" xfId="0" applyFont="1" applyFill="1" applyBorder="1" applyAlignment="1">
      <alignment horizontal="left" indent="6"/>
    </xf>
    <xf numFmtId="0" fontId="10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left" indent="6"/>
    </xf>
    <xf numFmtId="0" fontId="5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0" fillId="0" borderId="19" xfId="0" applyFont="1" applyFill="1" applyBorder="1" applyAlignment="1">
      <alignment/>
    </xf>
    <xf numFmtId="43" fontId="27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indent="6"/>
    </xf>
    <xf numFmtId="0" fontId="14" fillId="0" borderId="19" xfId="0" applyFont="1" applyFill="1" applyBorder="1" applyAlignment="1">
      <alignment horizontal="left" indent="6"/>
    </xf>
    <xf numFmtId="0" fontId="18" fillId="0" borderId="19" xfId="0" applyFont="1" applyFill="1" applyBorder="1" applyAlignment="1">
      <alignment horizontal="left"/>
    </xf>
    <xf numFmtId="43" fontId="18" fillId="0" borderId="19" xfId="38" applyFont="1" applyFill="1" applyBorder="1" applyAlignment="1">
      <alignment horizontal="center"/>
    </xf>
    <xf numFmtId="4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3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43" fontId="18" fillId="0" borderId="20" xfId="38" applyFont="1" applyFill="1" applyBorder="1" applyAlignment="1">
      <alignment horizontal="center"/>
    </xf>
    <xf numFmtId="43" fontId="33" fillId="0" borderId="20" xfId="38" applyFont="1" applyFill="1" applyBorder="1" applyAlignment="1">
      <alignment horizontal="center"/>
    </xf>
    <xf numFmtId="0" fontId="34" fillId="0" borderId="20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3" fontId="31" fillId="0" borderId="20" xfId="38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0" xfId="0" applyFont="1" applyAlignment="1">
      <alignment/>
    </xf>
    <xf numFmtId="0" fontId="33" fillId="33" borderId="18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20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34" fillId="33" borderId="18" xfId="0" applyFont="1" applyFill="1" applyBorder="1" applyAlignment="1">
      <alignment horizontal="right"/>
    </xf>
    <xf numFmtId="43" fontId="34" fillId="0" borderId="0" xfId="0" applyNumberFormat="1" applyFont="1" applyFill="1" applyAlignment="1">
      <alignment/>
    </xf>
    <xf numFmtId="0" fontId="33" fillId="35" borderId="18" xfId="0" applyFont="1" applyFill="1" applyBorder="1" applyAlignment="1">
      <alignment horizontal="right"/>
    </xf>
    <xf numFmtId="0" fontId="18" fillId="35" borderId="18" xfId="0" applyFont="1" applyFill="1" applyBorder="1" applyAlignment="1" quotePrefix="1">
      <alignment horizontal="center"/>
    </xf>
    <xf numFmtId="43" fontId="16" fillId="0" borderId="0" xfId="0" applyNumberFormat="1" applyFont="1" applyAlignment="1">
      <alignment/>
    </xf>
    <xf numFmtId="0" fontId="18" fillId="10" borderId="18" xfId="0" applyFont="1" applyFill="1" applyBorder="1" applyAlignment="1">
      <alignment horizontal="right"/>
    </xf>
    <xf numFmtId="0" fontId="16" fillId="10" borderId="18" xfId="0" applyFont="1" applyFill="1" applyBorder="1" applyAlignment="1" quotePrefix="1">
      <alignment horizontal="center"/>
    </xf>
    <xf numFmtId="0" fontId="26" fillId="0" borderId="20" xfId="0" applyFont="1" applyFill="1" applyBorder="1" applyAlignment="1">
      <alignment/>
    </xf>
    <xf numFmtId="0" fontId="33" fillId="0" borderId="20" xfId="0" applyFont="1" applyBorder="1" applyAlignment="1">
      <alignment/>
    </xf>
    <xf numFmtId="0" fontId="18" fillId="0" borderId="20" xfId="0" applyFont="1" applyBorder="1" applyAlignment="1">
      <alignment/>
    </xf>
    <xf numFmtId="43" fontId="16" fillId="0" borderId="20" xfId="38" applyFont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43" fontId="18" fillId="0" borderId="19" xfId="38" applyFont="1" applyFill="1" applyBorder="1" applyAlignment="1">
      <alignment/>
    </xf>
    <xf numFmtId="0" fontId="36" fillId="0" borderId="20" xfId="0" applyFont="1" applyBorder="1" applyAlignment="1">
      <alignment/>
    </xf>
    <xf numFmtId="43" fontId="16" fillId="0" borderId="20" xfId="38" applyFont="1" applyBorder="1" applyAlignment="1">
      <alignment/>
    </xf>
    <xf numFmtId="0" fontId="26" fillId="35" borderId="18" xfId="0" applyFont="1" applyFill="1" applyBorder="1" applyAlignment="1">
      <alignment horizontal="right"/>
    </xf>
    <xf numFmtId="0" fontId="16" fillId="35" borderId="18" xfId="0" applyFont="1" applyFill="1" applyBorder="1" applyAlignment="1" quotePrefix="1">
      <alignment horizontal="center"/>
    </xf>
    <xf numFmtId="43" fontId="5" fillId="0" borderId="15" xfId="38" applyFont="1" applyFill="1" applyBorder="1" applyAlignment="1">
      <alignment horizontal="center"/>
    </xf>
    <xf numFmtId="43" fontId="5" fillId="0" borderId="13" xfId="38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left"/>
    </xf>
    <xf numFmtId="0" fontId="7" fillId="0" borderId="19" xfId="0" applyFont="1" applyFill="1" applyBorder="1" applyAlignment="1" quotePrefix="1">
      <alignment horizontal="left"/>
    </xf>
    <xf numFmtId="188" fontId="9" fillId="0" borderId="0" xfId="38" applyNumberFormat="1" applyFont="1" applyAlignment="1">
      <alignment horizontal="right" textRotation="180"/>
    </xf>
    <xf numFmtId="0" fontId="5" fillId="0" borderId="15" xfId="0" applyFont="1" applyBorder="1" applyAlignment="1">
      <alignment horizontal="left"/>
    </xf>
    <xf numFmtId="0" fontId="14" fillId="0" borderId="19" xfId="0" applyFont="1" applyFill="1" applyBorder="1" applyAlignment="1">
      <alignment/>
    </xf>
    <xf numFmtId="43" fontId="5" fillId="0" borderId="15" xfId="38" applyFont="1" applyBorder="1" applyAlignment="1">
      <alignment/>
    </xf>
    <xf numFmtId="0" fontId="15" fillId="0" borderId="0" xfId="0" applyFont="1" applyAlignment="1">
      <alignment/>
    </xf>
    <xf numFmtId="0" fontId="10" fillId="0" borderId="19" xfId="0" applyFont="1" applyFill="1" applyBorder="1" applyAlignment="1">
      <alignment horizontal="left"/>
    </xf>
    <xf numFmtId="43" fontId="7" fillId="0" borderId="20" xfId="38" applyFont="1" applyBorder="1" applyAlignment="1">
      <alignment/>
    </xf>
    <xf numFmtId="43" fontId="5" fillId="0" borderId="13" xfId="38" applyFont="1" applyBorder="1" applyAlignment="1">
      <alignment/>
    </xf>
    <xf numFmtId="43" fontId="27" fillId="0" borderId="15" xfId="0" applyNumberFormat="1" applyFont="1" applyFill="1" applyBorder="1" applyAlignment="1">
      <alignment horizontal="left"/>
    </xf>
    <xf numFmtId="43" fontId="27" fillId="0" borderId="0" xfId="0" applyNumberFormat="1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13" xfId="0" applyFont="1" applyFill="1" applyBorder="1" applyAlignment="1" quotePrefix="1">
      <alignment horizontal="center"/>
    </xf>
    <xf numFmtId="0" fontId="6" fillId="0" borderId="20" xfId="0" applyFont="1" applyFill="1" applyBorder="1" applyAlignment="1">
      <alignment horizontal="left" indent="6"/>
    </xf>
    <xf numFmtId="0" fontId="5" fillId="33" borderId="18" xfId="0" applyFont="1" applyFill="1" applyBorder="1" applyAlignment="1" quotePrefix="1">
      <alignment horizontal="left" indent="4"/>
    </xf>
    <xf numFmtId="43" fontId="4" fillId="33" borderId="18" xfId="0" applyNumberFormat="1" applyFont="1" applyFill="1" applyBorder="1" applyAlignment="1">
      <alignment/>
    </xf>
    <xf numFmtId="0" fontId="7" fillId="0" borderId="2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3" fontId="5" fillId="0" borderId="20" xfId="38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/>
    </xf>
    <xf numFmtId="43" fontId="4" fillId="10" borderId="18" xfId="0" applyNumberFormat="1" applyFont="1" applyFill="1" applyBorder="1" applyAlignment="1">
      <alignment/>
    </xf>
    <xf numFmtId="43" fontId="4" fillId="5" borderId="18" xfId="0" applyNumberFormat="1" applyFont="1" applyFill="1" applyBorder="1" applyAlignment="1">
      <alignment/>
    </xf>
    <xf numFmtId="0" fontId="30" fillId="0" borderId="20" xfId="0" applyFont="1" applyBorder="1" applyAlignment="1">
      <alignment/>
    </xf>
    <xf numFmtId="0" fontId="9" fillId="33" borderId="18" xfId="0" applyFont="1" applyFill="1" applyBorder="1" applyAlignment="1">
      <alignment horizontal="right"/>
    </xf>
    <xf numFmtId="43" fontId="4" fillId="35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right" indent="6"/>
    </xf>
    <xf numFmtId="0" fontId="5" fillId="0" borderId="13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43" fontId="5" fillId="0" borderId="21" xfId="38" applyFont="1" applyFill="1" applyBorder="1" applyAlignment="1">
      <alignment/>
    </xf>
    <xf numFmtId="43" fontId="10" fillId="10" borderId="18" xfId="0" applyNumberFormat="1" applyFont="1" applyFill="1" applyBorder="1" applyAlignment="1">
      <alignment/>
    </xf>
    <xf numFmtId="43" fontId="10" fillId="33" borderId="18" xfId="0" applyNumberFormat="1" applyFont="1" applyFill="1" applyBorder="1" applyAlignment="1">
      <alignment/>
    </xf>
    <xf numFmtId="43" fontId="12" fillId="0" borderId="20" xfId="38" applyFont="1" applyBorder="1" applyAlignment="1">
      <alignment/>
    </xf>
    <xf numFmtId="0" fontId="26" fillId="33" borderId="18" xfId="0" applyFont="1" applyFill="1" applyBorder="1" applyAlignment="1">
      <alignment horizontal="right"/>
    </xf>
    <xf numFmtId="0" fontId="16" fillId="33" borderId="18" xfId="0" applyFont="1" applyFill="1" applyBorder="1" applyAlignment="1" quotePrefix="1">
      <alignment horizontal="center"/>
    </xf>
    <xf numFmtId="43" fontId="5" fillId="0" borderId="0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3" fontId="5" fillId="0" borderId="23" xfId="38" applyFont="1" applyFill="1" applyBorder="1" applyAlignment="1">
      <alignment horizontal="center"/>
    </xf>
    <xf numFmtId="43" fontId="4" fillId="10" borderId="18" xfId="0" applyNumberFormat="1" applyFont="1" applyFill="1" applyBorder="1" applyAlignment="1">
      <alignment horizontal="right"/>
    </xf>
    <xf numFmtId="43" fontId="4" fillId="33" borderId="18" xfId="0" applyNumberFormat="1" applyFont="1" applyFill="1" applyBorder="1" applyAlignment="1">
      <alignment horizontal="right"/>
    </xf>
    <xf numFmtId="43" fontId="10" fillId="0" borderId="0" xfId="38" applyFont="1" applyFill="1" applyBorder="1" applyAlignment="1">
      <alignment/>
    </xf>
    <xf numFmtId="0" fontId="38" fillId="0" borderId="20" xfId="0" applyFont="1" applyBorder="1" applyAlignment="1">
      <alignment horizontal="left"/>
    </xf>
    <xf numFmtId="43" fontId="12" fillId="0" borderId="20" xfId="38" applyFont="1" applyFill="1" applyBorder="1" applyAlignment="1">
      <alignment/>
    </xf>
    <xf numFmtId="43" fontId="4" fillId="0" borderId="0" xfId="38" applyFont="1" applyFill="1" applyBorder="1" applyAlignment="1" quotePrefix="1">
      <alignment horizontal="center"/>
    </xf>
    <xf numFmtId="43" fontId="7" fillId="0" borderId="0" xfId="38" applyFont="1" applyFill="1" applyBorder="1" applyAlignment="1" quotePrefix="1">
      <alignment horizont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0" fontId="12" fillId="0" borderId="19" xfId="0" applyFont="1" applyFill="1" applyBorder="1" applyAlignment="1" quotePrefix="1">
      <alignment horizontal="left"/>
    </xf>
    <xf numFmtId="0" fontId="16" fillId="0" borderId="21" xfId="0" applyFont="1" applyBorder="1" applyAlignment="1">
      <alignment/>
    </xf>
    <xf numFmtId="0" fontId="23" fillId="0" borderId="20" xfId="0" applyFont="1" applyBorder="1" applyAlignment="1">
      <alignment horizontal="left"/>
    </xf>
    <xf numFmtId="43" fontId="7" fillId="0" borderId="0" xfId="0" applyNumberFormat="1" applyFont="1" applyFill="1" applyBorder="1" applyAlignment="1">
      <alignment horizontal="right"/>
    </xf>
    <xf numFmtId="0" fontId="5" fillId="0" borderId="23" xfId="0" applyFont="1" applyBorder="1" applyAlignment="1" quotePrefix="1">
      <alignment horizontal="center"/>
    </xf>
    <xf numFmtId="43" fontId="5" fillId="0" borderId="23" xfId="38" applyFont="1" applyBorder="1" applyAlignment="1" quotePrefix="1">
      <alignment horizontal="center"/>
    </xf>
    <xf numFmtId="43" fontId="4" fillId="10" borderId="18" xfId="38" applyFont="1" applyFill="1" applyBorder="1" applyAlignment="1">
      <alignment/>
    </xf>
    <xf numFmtId="43" fontId="5" fillId="0" borderId="15" xfId="38" applyFont="1" applyBorder="1" applyAlignment="1" quotePrefix="1">
      <alignment horizontal="center"/>
    </xf>
    <xf numFmtId="43" fontId="5" fillId="0" borderId="13" xfId="38" applyFont="1" applyBorder="1" applyAlignment="1" quotePrefix="1">
      <alignment horizontal="center"/>
    </xf>
    <xf numFmtId="43" fontId="4" fillId="0" borderId="15" xfId="38" applyFont="1" applyFill="1" applyBorder="1" applyAlignment="1">
      <alignment horizontal="center"/>
    </xf>
    <xf numFmtId="43" fontId="4" fillId="0" borderId="13" xfId="38" applyFont="1" applyFill="1" applyBorder="1" applyAlignment="1">
      <alignment horizontal="center"/>
    </xf>
    <xf numFmtId="43" fontId="4" fillId="35" borderId="18" xfId="38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43" fontId="5" fillId="0" borderId="13" xfId="38" applyFont="1" applyBorder="1" applyAlignment="1">
      <alignment horizontal="center"/>
    </xf>
    <xf numFmtId="0" fontId="18" fillId="33" borderId="18" xfId="0" applyFont="1" applyFill="1" applyBorder="1" applyAlignment="1" quotePrefix="1">
      <alignment horizontal="center"/>
    </xf>
    <xf numFmtId="0" fontId="18" fillId="35" borderId="18" xfId="0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43" fontId="5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43" fontId="5" fillId="33" borderId="18" xfId="38" applyFont="1" applyFill="1" applyBorder="1" applyAlignment="1" quotePrefix="1">
      <alignment horizontal="center"/>
    </xf>
    <xf numFmtId="43" fontId="4" fillId="33" borderId="18" xfId="38" applyFont="1" applyFill="1" applyBorder="1" applyAlignment="1" quotePrefix="1">
      <alignment horizontal="center"/>
    </xf>
    <xf numFmtId="43" fontId="4" fillId="10" borderId="18" xfId="0" applyNumberFormat="1" applyFont="1" applyFill="1" applyBorder="1" applyAlignment="1" quotePrefix="1">
      <alignment horizontal="center"/>
    </xf>
    <xf numFmtId="43" fontId="5" fillId="5" borderId="18" xfId="38" applyFont="1" applyFill="1" applyBorder="1" applyAlignment="1" quotePrefix="1">
      <alignment horizontal="center"/>
    </xf>
    <xf numFmtId="43" fontId="5" fillId="35" borderId="18" xfId="38" applyFont="1" applyFill="1" applyBorder="1" applyAlignment="1" quotePrefix="1">
      <alignment horizontal="center"/>
    </xf>
    <xf numFmtId="43" fontId="5" fillId="34" borderId="18" xfId="38" applyFont="1" applyFill="1" applyBorder="1" applyAlignment="1" quotePrefix="1">
      <alignment horizontal="center"/>
    </xf>
    <xf numFmtId="43" fontId="16" fillId="33" borderId="18" xfId="38" applyFont="1" applyFill="1" applyBorder="1" applyAlignment="1" quotePrefix="1">
      <alignment horizontal="center"/>
    </xf>
    <xf numFmtId="43" fontId="16" fillId="10" borderId="18" xfId="0" applyNumberFormat="1" applyFont="1" applyFill="1" applyBorder="1" applyAlignment="1" quotePrefix="1">
      <alignment horizontal="center"/>
    </xf>
    <xf numFmtId="0" fontId="34" fillId="0" borderId="0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center"/>
    </xf>
    <xf numFmtId="43" fontId="16" fillId="0" borderId="0" xfId="0" applyNumberFormat="1" applyFont="1" applyFill="1" applyBorder="1" applyAlignment="1">
      <alignment horizontal="left"/>
    </xf>
    <xf numFmtId="0" fontId="34" fillId="0" borderId="13" xfId="0" applyFont="1" applyFill="1" applyBorder="1" applyAlignment="1">
      <alignment horizontal="right"/>
    </xf>
    <xf numFmtId="0" fontId="18" fillId="0" borderId="13" xfId="0" applyFont="1" applyFill="1" applyBorder="1" applyAlignment="1" quotePrefix="1">
      <alignment horizontal="center"/>
    </xf>
    <xf numFmtId="43" fontId="16" fillId="0" borderId="13" xfId="0" applyNumberFormat="1" applyFont="1" applyFill="1" applyBorder="1" applyAlignment="1">
      <alignment horizontal="left"/>
    </xf>
    <xf numFmtId="43" fontId="16" fillId="33" borderId="18" xfId="38" applyFont="1" applyFill="1" applyBorder="1" applyAlignment="1">
      <alignment horizontal="center"/>
    </xf>
    <xf numFmtId="43" fontId="5" fillId="5" borderId="18" xfId="0" applyNumberFormat="1" applyFont="1" applyFill="1" applyBorder="1" applyAlignment="1" quotePrefix="1">
      <alignment horizontal="center"/>
    </xf>
    <xf numFmtId="43" fontId="5" fillId="34" borderId="18" xfId="0" applyNumberFormat="1" applyFont="1" applyFill="1" applyBorder="1" applyAlignment="1" quotePrefix="1">
      <alignment horizontal="center"/>
    </xf>
    <xf numFmtId="43" fontId="4" fillId="0" borderId="15" xfId="0" applyNumberFormat="1" applyFont="1" applyFill="1" applyBorder="1" applyAlignment="1">
      <alignment/>
    </xf>
    <xf numFmtId="43" fontId="5" fillId="32" borderId="18" xfId="0" applyNumberFormat="1" applyFont="1" applyFill="1" applyBorder="1" applyAlignment="1" quotePrefix="1">
      <alignment horizontal="center"/>
    </xf>
    <xf numFmtId="43" fontId="4" fillId="33" borderId="18" xfId="0" applyNumberFormat="1" applyFont="1" applyFill="1" applyBorder="1" applyAlignment="1" quotePrefix="1">
      <alignment horizontal="center"/>
    </xf>
    <xf numFmtId="43" fontId="9" fillId="10" borderId="18" xfId="0" applyNumberFormat="1" applyFont="1" applyFill="1" applyBorder="1" applyAlignment="1" quotePrefix="1">
      <alignment horizontal="right"/>
    </xf>
    <xf numFmtId="43" fontId="7" fillId="0" borderId="19" xfId="38" applyFont="1" applyBorder="1" applyAlignment="1">
      <alignment/>
    </xf>
    <xf numFmtId="0" fontId="7" fillId="0" borderId="20" xfId="0" applyFont="1" applyBorder="1" applyAlignment="1">
      <alignment horizontal="right"/>
    </xf>
    <xf numFmtId="43" fontId="7" fillId="0" borderId="20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43" fontId="4" fillId="32" borderId="18" xfId="0" applyNumberFormat="1" applyFont="1" applyFill="1" applyBorder="1" applyAlignment="1">
      <alignment/>
    </xf>
    <xf numFmtId="43" fontId="12" fillId="33" borderId="18" xfId="38" applyFont="1" applyFill="1" applyBorder="1" applyAlignment="1" quotePrefix="1">
      <alignment horizontal="center"/>
    </xf>
    <xf numFmtId="43" fontId="12" fillId="10" borderId="18" xfId="38" applyFont="1" applyFill="1" applyBorder="1" applyAlignment="1" quotePrefix="1">
      <alignment horizontal="center"/>
    </xf>
    <xf numFmtId="0" fontId="12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43" fontId="12" fillId="33" borderId="18" xfId="38" applyFont="1" applyFill="1" applyBorder="1" applyAlignment="1" quotePrefix="1">
      <alignment horizontal="left"/>
    </xf>
    <xf numFmtId="0" fontId="13" fillId="0" borderId="20" xfId="0" applyFont="1" applyFill="1" applyBorder="1" applyAlignment="1">
      <alignment/>
    </xf>
    <xf numFmtId="0" fontId="13" fillId="0" borderId="0" xfId="0" applyFont="1" applyBorder="1" applyAlignment="1">
      <alignment/>
    </xf>
    <xf numFmtId="43" fontId="12" fillId="34" borderId="18" xfId="38" applyFont="1" applyFill="1" applyBorder="1" applyAlignment="1" quotePrefix="1">
      <alignment horizontal="center"/>
    </xf>
    <xf numFmtId="43" fontId="5" fillId="10" borderId="18" xfId="0" applyNumberFormat="1" applyFont="1" applyFill="1" applyBorder="1" applyAlignment="1" quotePrefix="1">
      <alignment horizontal="center"/>
    </xf>
    <xf numFmtId="43" fontId="5" fillId="35" borderId="18" xfId="0" applyNumberFormat="1" applyFont="1" applyFill="1" applyBorder="1" applyAlignment="1" quotePrefix="1">
      <alignment horizontal="center"/>
    </xf>
    <xf numFmtId="43" fontId="16" fillId="35" borderId="18" xfId="0" applyNumberFormat="1" applyFont="1" applyFill="1" applyBorder="1" applyAlignment="1" quotePrefix="1">
      <alignment horizontal="center"/>
    </xf>
    <xf numFmtId="43" fontId="12" fillId="35" borderId="18" xfId="0" applyNumberFormat="1" applyFont="1" applyFill="1" applyBorder="1" applyAlignment="1" quotePrefix="1">
      <alignment horizontal="center"/>
    </xf>
    <xf numFmtId="43" fontId="5" fillId="0" borderId="15" xfId="38" applyFont="1" applyFill="1" applyBorder="1" applyAlignment="1" quotePrefix="1">
      <alignment horizontal="center"/>
    </xf>
    <xf numFmtId="43" fontId="5" fillId="0" borderId="13" xfId="38" applyFont="1" applyFill="1" applyBorder="1" applyAlignment="1" quotePrefix="1">
      <alignment horizontal="center"/>
    </xf>
    <xf numFmtId="43" fontId="4" fillId="0" borderId="20" xfId="38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43" fontId="5" fillId="0" borderId="20" xfId="38" applyFont="1" applyBorder="1" applyAlignment="1">
      <alignment horizontal="left"/>
    </xf>
    <xf numFmtId="0" fontId="4" fillId="0" borderId="23" xfId="0" applyFont="1" applyFill="1" applyBorder="1" applyAlignment="1" quotePrefix="1">
      <alignment horizontal="center"/>
    </xf>
    <xf numFmtId="43" fontId="5" fillId="0" borderId="20" xfId="38" applyFont="1" applyBorder="1" applyAlignment="1">
      <alignment/>
    </xf>
    <xf numFmtId="43" fontId="16" fillId="0" borderId="23" xfId="38" applyFont="1" applyBorder="1" applyAlignment="1" quotePrefix="1">
      <alignment/>
    </xf>
    <xf numFmtId="0" fontId="16" fillId="0" borderId="23" xfId="0" applyFont="1" applyBorder="1" applyAlignment="1" quotePrefix="1">
      <alignment horizontal="center"/>
    </xf>
    <xf numFmtId="43" fontId="18" fillId="33" borderId="18" xfId="0" applyNumberFormat="1" applyFont="1" applyFill="1" applyBorder="1" applyAlignment="1" quotePrefix="1">
      <alignment horizontal="center"/>
    </xf>
    <xf numFmtId="43" fontId="16" fillId="0" borderId="20" xfId="38" applyFont="1" applyBorder="1" applyAlignment="1">
      <alignment horizontal="right"/>
    </xf>
    <xf numFmtId="43" fontId="16" fillId="33" borderId="18" xfId="0" applyNumberFormat="1" applyFont="1" applyFill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43" fontId="12" fillId="10" borderId="18" xfId="0" applyNumberFormat="1" applyFont="1" applyFill="1" applyBorder="1" applyAlignment="1" quotePrefix="1">
      <alignment horizontal="center"/>
    </xf>
    <xf numFmtId="43" fontId="5" fillId="0" borderId="20" xfId="38" applyFont="1" applyBorder="1" applyAlignment="1">
      <alignment horizontal="right"/>
    </xf>
    <xf numFmtId="43" fontId="12" fillId="0" borderId="20" xfId="38" applyFont="1" applyBorder="1" applyAlignment="1" quotePrefix="1">
      <alignment horizontal="center"/>
    </xf>
    <xf numFmtId="43" fontId="12" fillId="0" borderId="23" xfId="38" applyFont="1" applyFill="1" applyBorder="1" applyAlignment="1">
      <alignment/>
    </xf>
    <xf numFmtId="43" fontId="5" fillId="0" borderId="20" xfId="38" applyFont="1" applyBorder="1" applyAlignment="1" quotePrefix="1">
      <alignment/>
    </xf>
    <xf numFmtId="43" fontId="5" fillId="0" borderId="20" xfId="38" applyFont="1" applyBorder="1" applyAlignment="1" quotePrefix="1">
      <alignment horizontal="right"/>
    </xf>
    <xf numFmtId="43" fontId="5" fillId="0" borderId="0" xfId="38" applyFont="1" applyFill="1" applyBorder="1" applyAlignment="1" quotePrefix="1">
      <alignment horizontal="center"/>
    </xf>
    <xf numFmtId="43" fontId="9" fillId="0" borderId="13" xfId="0" applyNumberFormat="1" applyFont="1" applyFill="1" applyBorder="1" applyAlignment="1">
      <alignment horizontal="right"/>
    </xf>
    <xf numFmtId="0" fontId="37" fillId="0" borderId="20" xfId="0" applyFont="1" applyBorder="1" applyAlignment="1" quotePrefix="1">
      <alignment horizontal="center"/>
    </xf>
    <xf numFmtId="0" fontId="16" fillId="0" borderId="15" xfId="0" applyFont="1" applyFill="1" applyBorder="1" applyAlignment="1" quotePrefix="1">
      <alignment horizontal="center"/>
    </xf>
    <xf numFmtId="43" fontId="7" fillId="0" borderId="0" xfId="0" applyNumberFormat="1" applyFont="1" applyFill="1" applyBorder="1" applyAlignment="1" quotePrefix="1">
      <alignment horizontal="right"/>
    </xf>
    <xf numFmtId="43" fontId="5" fillId="0" borderId="20" xfId="38" applyFont="1" applyFill="1" applyBorder="1" applyAlignment="1">
      <alignment vertical="center"/>
    </xf>
    <xf numFmtId="43" fontId="5" fillId="0" borderId="20" xfId="38" applyFont="1" applyBorder="1" applyAlignment="1" quotePrefix="1">
      <alignment horizontal="center" vertical="center"/>
    </xf>
    <xf numFmtId="0" fontId="9" fillId="0" borderId="20" xfId="0" applyFont="1" applyFill="1" applyBorder="1" applyAlignment="1">
      <alignment horizontal="center"/>
    </xf>
    <xf numFmtId="43" fontId="9" fillId="0" borderId="20" xfId="38" applyFont="1" applyFill="1" applyBorder="1" applyAlignment="1">
      <alignment/>
    </xf>
    <xf numFmtId="43" fontId="18" fillId="0" borderId="20" xfId="38" applyFont="1" applyBorder="1" applyAlignment="1">
      <alignment/>
    </xf>
    <xf numFmtId="43" fontId="5" fillId="0" borderId="21" xfId="38" applyFont="1" applyFill="1" applyBorder="1" applyAlignment="1" quotePrefix="1">
      <alignment horizontal="center"/>
    </xf>
    <xf numFmtId="0" fontId="16" fillId="0" borderId="13" xfId="0" applyFont="1" applyBorder="1" applyAlignment="1">
      <alignment horizontal="left"/>
    </xf>
    <xf numFmtId="43" fontId="12" fillId="5" borderId="18" xfId="0" applyNumberFormat="1" applyFont="1" applyFill="1" applyBorder="1" applyAlignment="1" quotePrefix="1">
      <alignment horizontal="center"/>
    </xf>
    <xf numFmtId="43" fontId="5" fillId="0" borderId="20" xfId="0" applyNumberFormat="1" applyFont="1" applyBorder="1" applyAlignment="1">
      <alignment horizontal="right"/>
    </xf>
    <xf numFmtId="0" fontId="7" fillId="0" borderId="20" xfId="0" applyFont="1" applyBorder="1" applyAlignment="1" quotePrefix="1">
      <alignment horizontal="right"/>
    </xf>
    <xf numFmtId="0" fontId="18" fillId="0" borderId="20" xfId="0" applyFont="1" applyFill="1" applyBorder="1" applyAlignment="1">
      <alignment horizontal="right"/>
    </xf>
    <xf numFmtId="43" fontId="18" fillId="34" borderId="18" xfId="0" applyNumberFormat="1" applyFont="1" applyFill="1" applyBorder="1" applyAlignment="1">
      <alignment horizontal="right"/>
    </xf>
    <xf numFmtId="43" fontId="9" fillId="34" borderId="18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43" fontId="5" fillId="0" borderId="23" xfId="38" applyFont="1" applyBorder="1" applyAlignment="1" quotePrefix="1">
      <alignment horizontal="right"/>
    </xf>
    <xf numFmtId="188" fontId="16" fillId="0" borderId="20" xfId="38" applyNumberFormat="1" applyFont="1" applyBorder="1" applyAlignment="1">
      <alignment horizontal="right"/>
    </xf>
    <xf numFmtId="43" fontId="7" fillId="0" borderId="23" xfId="0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43" fontId="7" fillId="0" borderId="20" xfId="38" applyFont="1" applyBorder="1" applyAlignment="1" quotePrefix="1">
      <alignment horizontal="right"/>
    </xf>
    <xf numFmtId="43" fontId="10" fillId="0" borderId="20" xfId="38" applyFont="1" applyBorder="1" applyAlignment="1" quotePrefix="1">
      <alignment horizontal="center"/>
    </xf>
    <xf numFmtId="43" fontId="9" fillId="33" borderId="18" xfId="0" applyNumberFormat="1" applyFont="1" applyFill="1" applyBorder="1" applyAlignment="1">
      <alignment/>
    </xf>
    <xf numFmtId="43" fontId="9" fillId="10" borderId="18" xfId="38" applyFont="1" applyFill="1" applyBorder="1" applyAlignment="1" quotePrefix="1">
      <alignment horizontal="right"/>
    </xf>
    <xf numFmtId="43" fontId="4" fillId="10" borderId="18" xfId="38" applyFont="1" applyFill="1" applyBorder="1" applyAlignment="1" quotePrefix="1">
      <alignment horizontal="right"/>
    </xf>
    <xf numFmtId="43" fontId="9" fillId="34" borderId="18" xfId="0" applyNumberFormat="1" applyFont="1" applyFill="1" applyBorder="1" applyAlignment="1">
      <alignment horizontal="right"/>
    </xf>
    <xf numFmtId="43" fontId="4" fillId="5" borderId="18" xfId="38" applyFont="1" applyFill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3" fontId="21" fillId="0" borderId="20" xfId="38" applyFont="1" applyBorder="1" applyAlignment="1">
      <alignment horizontal="center"/>
    </xf>
    <xf numFmtId="43" fontId="5" fillId="0" borderId="21" xfId="38" applyFont="1" applyBorder="1" applyAlignment="1" quotePrefix="1">
      <alignment horizontal="right"/>
    </xf>
    <xf numFmtId="43" fontId="9" fillId="0" borderId="19" xfId="0" applyNumberFormat="1" applyFont="1" applyFill="1" applyBorder="1" applyAlignment="1">
      <alignment horizontal="left"/>
    </xf>
    <xf numFmtId="43" fontId="12" fillId="0" borderId="20" xfId="38" applyFont="1" applyFill="1" applyBorder="1" applyAlignment="1" quotePrefix="1">
      <alignment horizontal="center"/>
    </xf>
    <xf numFmtId="43" fontId="9" fillId="0" borderId="20" xfId="0" applyNumberFormat="1" applyFont="1" applyFill="1" applyBorder="1" applyAlignment="1">
      <alignment horizontal="left"/>
    </xf>
    <xf numFmtId="43" fontId="4" fillId="0" borderId="20" xfId="0" applyNumberFormat="1" applyFont="1" applyFill="1" applyBorder="1" applyAlignment="1">
      <alignment horizontal="left"/>
    </xf>
    <xf numFmtId="43" fontId="18" fillId="0" borderId="15" xfId="0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>
      <alignment horizontal="right"/>
    </xf>
    <xf numFmtId="43" fontId="18" fillId="0" borderId="13" xfId="0" applyNumberFormat="1" applyFont="1" applyFill="1" applyBorder="1" applyAlignment="1">
      <alignment horizontal="right"/>
    </xf>
    <xf numFmtId="43" fontId="16" fillId="0" borderId="13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43" fontId="18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indent="6"/>
    </xf>
    <xf numFmtId="0" fontId="5" fillId="0" borderId="0" xfId="0" applyFont="1" applyFill="1" applyBorder="1" applyAlignment="1" quotePrefix="1">
      <alignment horizontal="left" indent="4"/>
    </xf>
    <xf numFmtId="43" fontId="18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43" fontId="5" fillId="0" borderId="20" xfId="0" applyNumberFormat="1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3" xfId="38" applyFont="1" applyFill="1" applyBorder="1" applyAlignment="1">
      <alignment/>
    </xf>
    <xf numFmtId="188" fontId="16" fillId="0" borderId="13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/>
    </xf>
    <xf numFmtId="43" fontId="5" fillId="0" borderId="15" xfId="38" applyFont="1" applyBorder="1" applyAlignment="1" quotePrefix="1">
      <alignment horizontal="right"/>
    </xf>
    <xf numFmtId="43" fontId="5" fillId="0" borderId="13" xfId="38" applyFont="1" applyBorder="1" applyAlignment="1" quotePrefix="1">
      <alignment horizontal="right"/>
    </xf>
    <xf numFmtId="0" fontId="5" fillId="0" borderId="13" xfId="0" applyFont="1" applyBorder="1" applyAlignment="1">
      <alignment horizontal="left"/>
    </xf>
    <xf numFmtId="43" fontId="4" fillId="34" borderId="18" xfId="0" applyNumberFormat="1" applyFont="1" applyFill="1" applyBorder="1" applyAlignment="1">
      <alignment horizontal="right"/>
    </xf>
    <xf numFmtId="43" fontId="4" fillId="10" borderId="18" xfId="0" applyNumberFormat="1" applyFont="1" applyFill="1" applyBorder="1" applyAlignment="1">
      <alignment horizontal="left"/>
    </xf>
    <xf numFmtId="43" fontId="4" fillId="35" borderId="18" xfId="0" applyNumberFormat="1" applyFont="1" applyFill="1" applyBorder="1" applyAlignment="1" quotePrefix="1">
      <alignment horizontal="center"/>
    </xf>
    <xf numFmtId="43" fontId="4" fillId="33" borderId="18" xfId="38" applyFont="1" applyFill="1" applyBorder="1" applyAlignment="1" quotePrefix="1">
      <alignment horizontal="right"/>
    </xf>
    <xf numFmtId="43" fontId="5" fillId="0" borderId="20" xfId="0" applyNumberFormat="1" applyFont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43" fontId="4" fillId="33" borderId="18" xfId="0" applyNumberFormat="1" applyFont="1" applyFill="1" applyBorder="1" applyAlignment="1">
      <alignment horizontal="left"/>
    </xf>
    <xf numFmtId="43" fontId="5" fillId="0" borderId="23" xfId="38" applyFont="1" applyFill="1" applyBorder="1" applyAlignment="1">
      <alignment horizontal="right"/>
    </xf>
    <xf numFmtId="43" fontId="5" fillId="0" borderId="20" xfId="0" applyNumberFormat="1" applyFont="1" applyFill="1" applyBorder="1" applyAlignment="1">
      <alignment horizontal="left"/>
    </xf>
    <xf numFmtId="43" fontId="4" fillId="10" borderId="18" xfId="0" applyNumberFormat="1" applyFont="1" applyFill="1" applyBorder="1" applyAlignment="1" quotePrefix="1">
      <alignment horizontal="right"/>
    </xf>
    <xf numFmtId="43" fontId="4" fillId="33" borderId="18" xfId="0" applyNumberFormat="1" applyFont="1" applyFill="1" applyBorder="1" applyAlignment="1" quotePrefix="1">
      <alignment horizontal="right"/>
    </xf>
    <xf numFmtId="43" fontId="5" fillId="0" borderId="20" xfId="0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43" fontId="5" fillId="0" borderId="20" xfId="0" applyNumberFormat="1" applyFont="1" applyFill="1" applyBorder="1" applyAlignment="1" quotePrefix="1">
      <alignment horizontal="right"/>
    </xf>
    <xf numFmtId="43" fontId="5" fillId="0" borderId="15" xfId="0" applyNumberFormat="1" applyFont="1" applyFill="1" applyBorder="1" applyAlignment="1" quotePrefix="1">
      <alignment horizontal="center"/>
    </xf>
    <xf numFmtId="43" fontId="5" fillId="0" borderId="13" xfId="0" applyNumberFormat="1" applyFont="1" applyFill="1" applyBorder="1" applyAlignment="1" quotePrefix="1">
      <alignment horizontal="center"/>
    </xf>
    <xf numFmtId="43" fontId="16" fillId="0" borderId="20" xfId="0" applyNumberFormat="1" applyFont="1" applyFill="1" applyBorder="1" applyAlignment="1" quotePrefix="1">
      <alignment horizontal="center"/>
    </xf>
    <xf numFmtId="0" fontId="40" fillId="0" borderId="20" xfId="0" applyFont="1" applyBorder="1" applyAlignment="1">
      <alignment/>
    </xf>
    <xf numFmtId="43" fontId="4" fillId="0" borderId="15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 horizontal="right"/>
    </xf>
    <xf numFmtId="43" fontId="8" fillId="0" borderId="20" xfId="0" applyNumberFormat="1" applyFont="1" applyFill="1" applyBorder="1" applyAlignment="1">
      <alignment/>
    </xf>
    <xf numFmtId="43" fontId="4" fillId="5" borderId="18" xfId="0" applyNumberFormat="1" applyFont="1" applyFill="1" applyBorder="1" applyAlignment="1">
      <alignment horizontal="right"/>
    </xf>
    <xf numFmtId="43" fontId="4" fillId="5" borderId="18" xfId="0" applyNumberFormat="1" applyFont="1" applyFill="1" applyBorder="1" applyAlignment="1" quotePrefix="1">
      <alignment horizontal="right"/>
    </xf>
    <xf numFmtId="0" fontId="5" fillId="0" borderId="20" xfId="0" applyFont="1" applyBorder="1" applyAlignment="1">
      <alignment horizontal="right"/>
    </xf>
    <xf numFmtId="43" fontId="11" fillId="0" borderId="20" xfId="38" applyFont="1" applyBorder="1" applyAlignment="1">
      <alignment horizontal="center"/>
    </xf>
    <xf numFmtId="43" fontId="4" fillId="33" borderId="18" xfId="38" applyFont="1" applyFill="1" applyBorder="1" applyAlignment="1">
      <alignment horizontal="left"/>
    </xf>
    <xf numFmtId="43" fontId="4" fillId="10" borderId="18" xfId="38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41" fillId="0" borderId="20" xfId="0" applyFont="1" applyBorder="1" applyAlignment="1">
      <alignment/>
    </xf>
    <xf numFmtId="43" fontId="4" fillId="34" borderId="18" xfId="38" applyNumberFormat="1" applyFont="1" applyFill="1" applyBorder="1" applyAlignment="1">
      <alignment horizontal="right"/>
    </xf>
    <xf numFmtId="188" fontId="5" fillId="0" borderId="20" xfId="38" applyNumberFormat="1" applyFont="1" applyBorder="1" applyAlignment="1">
      <alignment horizontal="right"/>
    </xf>
    <xf numFmtId="43" fontId="4" fillId="34" borderId="18" xfId="0" applyNumberFormat="1" applyFont="1" applyFill="1" applyBorder="1" applyAlignment="1" quotePrefix="1">
      <alignment horizontal="right"/>
    </xf>
    <xf numFmtId="43" fontId="5" fillId="0" borderId="20" xfId="38" applyFont="1" applyFill="1" applyBorder="1" applyAlignment="1" quotePrefix="1">
      <alignment horizontal="right"/>
    </xf>
    <xf numFmtId="0" fontId="11" fillId="0" borderId="19" xfId="0" applyFont="1" applyFill="1" applyBorder="1" applyAlignment="1">
      <alignment horizontal="center"/>
    </xf>
    <xf numFmtId="188" fontId="5" fillId="0" borderId="20" xfId="0" applyNumberFormat="1" applyFont="1" applyBorder="1" applyAlignment="1">
      <alignment horizontal="right"/>
    </xf>
    <xf numFmtId="43" fontId="4" fillId="0" borderId="19" xfId="0" applyNumberFormat="1" applyFont="1" applyFill="1" applyBorder="1" applyAlignment="1">
      <alignment horizontal="left"/>
    </xf>
    <xf numFmtId="43" fontId="4" fillId="0" borderId="23" xfId="38" applyFont="1" applyBorder="1" applyAlignment="1" quotePrefix="1">
      <alignment horizontal="right"/>
    </xf>
    <xf numFmtId="0" fontId="5" fillId="0" borderId="19" xfId="0" applyFont="1" applyFill="1" applyBorder="1" applyAlignment="1">
      <alignment horizontal="left"/>
    </xf>
    <xf numFmtId="43" fontId="5" fillId="0" borderId="20" xfId="0" applyNumberFormat="1" applyFont="1" applyBorder="1" applyAlignment="1">
      <alignment vertical="center"/>
    </xf>
    <xf numFmtId="43" fontId="4" fillId="5" borderId="18" xfId="0" applyNumberFormat="1" applyFont="1" applyFill="1" applyBorder="1" applyAlignment="1">
      <alignment vertical="center"/>
    </xf>
    <xf numFmtId="43" fontId="4" fillId="34" borderId="18" xfId="0" applyNumberFormat="1" applyFont="1" applyFill="1" applyBorder="1" applyAlignment="1">
      <alignment vertical="center"/>
    </xf>
    <xf numFmtId="43" fontId="4" fillId="32" borderId="18" xfId="0" applyNumberFormat="1" applyFont="1" applyFill="1" applyBorder="1" applyAlignment="1">
      <alignment vertical="center"/>
    </xf>
    <xf numFmtId="188" fontId="9" fillId="0" borderId="0" xfId="38" applyNumberFormat="1" applyFont="1" applyAlignment="1">
      <alignment horizontal="right" vertical="center" textRotation="180"/>
    </xf>
    <xf numFmtId="188" fontId="9" fillId="0" borderId="0" xfId="0" applyNumberFormat="1" applyFont="1" applyFill="1" applyBorder="1" applyAlignment="1">
      <alignment horizontal="right" vertical="center" textRotation="180"/>
    </xf>
    <xf numFmtId="188" fontId="9" fillId="0" borderId="0" xfId="38" applyNumberFormat="1" applyFont="1" applyFill="1" applyBorder="1" applyAlignment="1">
      <alignment horizontal="right" vertical="center" textRotation="180"/>
    </xf>
    <xf numFmtId="188" fontId="9" fillId="0" borderId="15" xfId="38" applyNumberFormat="1" applyFont="1" applyFill="1" applyBorder="1" applyAlignment="1">
      <alignment horizontal="right" vertical="center" textRotation="180"/>
    </xf>
    <xf numFmtId="188" fontId="9" fillId="0" borderId="15" xfId="38" applyNumberFormat="1" applyFont="1" applyBorder="1" applyAlignment="1">
      <alignment horizontal="right" vertical="center" textRotation="180"/>
    </xf>
    <xf numFmtId="188" fontId="9" fillId="0" borderId="0" xfId="38" applyNumberFormat="1" applyFont="1" applyFill="1" applyBorder="1" applyAlignment="1" quotePrefix="1">
      <alignment horizontal="right" textRotation="180"/>
    </xf>
    <xf numFmtId="188" fontId="9" fillId="0" borderId="0" xfId="38" applyNumberFormat="1" applyFont="1" applyBorder="1" applyAlignment="1">
      <alignment horizontal="right" vertical="center" textRotation="180"/>
    </xf>
    <xf numFmtId="188" fontId="9" fillId="0" borderId="0" xfId="38" applyNumberFormat="1" applyFont="1" applyFill="1" applyBorder="1" applyAlignment="1" quotePrefix="1">
      <alignment horizontal="right" vertical="center" textRotation="180"/>
    </xf>
    <xf numFmtId="188" fontId="17" fillId="0" borderId="0" xfId="38" applyNumberFormat="1" applyFont="1" applyFill="1" applyBorder="1" applyAlignment="1">
      <alignment horizontal="right" vertical="center" textRotation="180"/>
    </xf>
    <xf numFmtId="188" fontId="9" fillId="0" borderId="0" xfId="38" applyNumberFormat="1" applyFont="1" applyBorder="1" applyAlignment="1">
      <alignment horizontal="right" textRotation="180"/>
    </xf>
    <xf numFmtId="0" fontId="9" fillId="0" borderId="0" xfId="0" applyFont="1" applyBorder="1" applyAlignment="1">
      <alignment horizontal="right" vertical="center" textRotation="180"/>
    </xf>
    <xf numFmtId="188" fontId="9" fillId="0" borderId="15" xfId="0" applyNumberFormat="1" applyFont="1" applyFill="1" applyBorder="1" applyAlignment="1">
      <alignment horizontal="right" vertical="center" textRotation="180"/>
    </xf>
    <xf numFmtId="188" fontId="9" fillId="0" borderId="0" xfId="38" applyNumberFormat="1" applyFont="1" applyBorder="1" applyAlignment="1" quotePrefix="1">
      <alignment horizontal="right" vertical="center" textRotation="180"/>
    </xf>
    <xf numFmtId="43" fontId="5" fillId="0" borderId="19" xfId="38" applyFont="1" applyBorder="1" applyAlignment="1" quotePrefix="1">
      <alignment horizontal="center"/>
    </xf>
    <xf numFmtId="43" fontId="5" fillId="0" borderId="19" xfId="38" applyFont="1" applyBorder="1" applyAlignment="1" quotePrefix="1">
      <alignment horizontal="right"/>
    </xf>
    <xf numFmtId="0" fontId="40" fillId="0" borderId="20" xfId="0" applyFont="1" applyFill="1" applyBorder="1" applyAlignment="1">
      <alignment horizontal="left"/>
    </xf>
    <xf numFmtId="43" fontId="5" fillId="0" borderId="20" xfId="38" applyFont="1" applyFill="1" applyBorder="1" applyAlignment="1">
      <alignment horizontal="left"/>
    </xf>
    <xf numFmtId="0" fontId="18" fillId="33" borderId="18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32" xfId="0" applyFont="1" applyBorder="1" applyAlignment="1">
      <alignment/>
    </xf>
    <xf numFmtId="43" fontId="7" fillId="0" borderId="23" xfId="38" applyFont="1" applyBorder="1" applyAlignment="1" quotePrefix="1">
      <alignment horizontal="right"/>
    </xf>
    <xf numFmtId="43" fontId="10" fillId="0" borderId="23" xfId="38" applyFont="1" applyBorder="1" applyAlignment="1" quotePrefix="1">
      <alignment horizontal="center"/>
    </xf>
    <xf numFmtId="43" fontId="12" fillId="0" borderId="20" xfId="38" applyFont="1" applyFill="1" applyBorder="1" applyAlignment="1">
      <alignment horizontal="center"/>
    </xf>
    <xf numFmtId="0" fontId="4" fillId="0" borderId="11" xfId="0" applyFont="1" applyBorder="1" applyAlignment="1">
      <alignment/>
    </xf>
    <xf numFmtId="43" fontId="5" fillId="33" borderId="18" xfId="38" applyFont="1" applyFill="1" applyBorder="1" applyAlignment="1">
      <alignment/>
    </xf>
    <xf numFmtId="43" fontId="5" fillId="35" borderId="18" xfId="38" applyFont="1" applyFill="1" applyBorder="1" applyAlignment="1">
      <alignment horizontal="center"/>
    </xf>
    <xf numFmtId="43" fontId="5" fillId="0" borderId="19" xfId="0" applyNumberFormat="1" applyFont="1" applyFill="1" applyBorder="1" applyAlignment="1" quotePrefix="1">
      <alignment horizontal="center"/>
    </xf>
    <xf numFmtId="43" fontId="18" fillId="0" borderId="19" xfId="0" applyNumberFormat="1" applyFont="1" applyFill="1" applyBorder="1" applyAlignment="1">
      <alignment horizontal="left"/>
    </xf>
    <xf numFmtId="43" fontId="18" fillId="0" borderId="2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43" fontId="5" fillId="0" borderId="23" xfId="0" applyNumberFormat="1" applyFont="1" applyFill="1" applyBorder="1" applyAlignment="1" quotePrefix="1">
      <alignment horizontal="center"/>
    </xf>
    <xf numFmtId="0" fontId="18" fillId="0" borderId="22" xfId="0" applyFont="1" applyFill="1" applyBorder="1" applyAlignment="1">
      <alignment horizontal="left"/>
    </xf>
    <xf numFmtId="43" fontId="34" fillId="0" borderId="20" xfId="38" applyFont="1" applyBorder="1" applyAlignment="1" quotePrefix="1">
      <alignment horizontal="center"/>
    </xf>
    <xf numFmtId="43" fontId="18" fillId="0" borderId="13" xfId="0" applyNumberFormat="1" applyFont="1" applyFill="1" applyBorder="1" applyAlignment="1">
      <alignment/>
    </xf>
    <xf numFmtId="43" fontId="12" fillId="34" borderId="18" xfId="38" applyFont="1" applyFill="1" applyBorder="1" applyAlignment="1">
      <alignment/>
    </xf>
    <xf numFmtId="43" fontId="7" fillId="0" borderId="13" xfId="0" applyNumberFormat="1" applyFont="1" applyFill="1" applyBorder="1" applyAlignment="1">
      <alignment horizontal="left"/>
    </xf>
    <xf numFmtId="43" fontId="4" fillId="0" borderId="13" xfId="0" applyNumberFormat="1" applyFont="1" applyFill="1" applyBorder="1" applyAlignment="1">
      <alignment horizontal="left"/>
    </xf>
    <xf numFmtId="43" fontId="33" fillId="33" borderId="18" xfId="38" applyFont="1" applyFill="1" applyBorder="1" applyAlignment="1" quotePrefix="1">
      <alignment horizontal="center"/>
    </xf>
    <xf numFmtId="43" fontId="33" fillId="35" borderId="18" xfId="38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43" fontId="4" fillId="0" borderId="19" xfId="38" applyFont="1" applyBorder="1" applyAlignment="1">
      <alignment/>
    </xf>
    <xf numFmtId="0" fontId="21" fillId="0" borderId="19" xfId="0" applyFont="1" applyBorder="1" applyAlignment="1">
      <alignment horizontal="center"/>
    </xf>
    <xf numFmtId="43" fontId="5" fillId="0" borderId="19" xfId="38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43" fontId="5" fillId="0" borderId="23" xfId="38" applyFont="1" applyFill="1" applyBorder="1" applyAlignment="1" quotePrefix="1">
      <alignment horizontal="center"/>
    </xf>
    <xf numFmtId="43" fontId="18" fillId="0" borderId="0" xfId="0" applyNumberFormat="1" applyFont="1" applyFill="1" applyBorder="1" applyAlignment="1">
      <alignment horizontal="left"/>
    </xf>
    <xf numFmtId="43" fontId="18" fillId="0" borderId="19" xfId="0" applyNumberFormat="1" applyFont="1" applyFill="1" applyBorder="1" applyAlignment="1">
      <alignment horizontal="right"/>
    </xf>
    <xf numFmtId="43" fontId="4" fillId="0" borderId="19" xfId="0" applyNumberFormat="1" applyFont="1" applyFill="1" applyBorder="1" applyAlignment="1">
      <alignment horizontal="right"/>
    </xf>
    <xf numFmtId="43" fontId="18" fillId="0" borderId="20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3" fontId="4" fillId="35" borderId="18" xfId="38" applyFont="1" applyFill="1" applyBorder="1" applyAlignment="1" quotePrefix="1">
      <alignment horizontal="center"/>
    </xf>
    <xf numFmtId="43" fontId="5" fillId="33" borderId="18" xfId="38" applyFont="1" applyFill="1" applyBorder="1" applyAlignment="1">
      <alignment horizontal="right"/>
    </xf>
    <xf numFmtId="43" fontId="5" fillId="35" borderId="18" xfId="0" applyNumberFormat="1" applyFont="1" applyFill="1" applyBorder="1" applyAlignment="1">
      <alignment horizontal="right"/>
    </xf>
    <xf numFmtId="43" fontId="5" fillId="34" borderId="18" xfId="0" applyNumberFormat="1" applyFont="1" applyFill="1" applyBorder="1" applyAlignment="1">
      <alignment/>
    </xf>
    <xf numFmtId="43" fontId="5" fillId="5" borderId="18" xfId="38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3" fontId="12" fillId="0" borderId="19" xfId="38" applyFont="1" applyFill="1" applyBorder="1" applyAlignment="1" quotePrefix="1">
      <alignment horizontal="left"/>
    </xf>
    <xf numFmtId="43" fontId="5" fillId="0" borderId="19" xfId="38" applyFont="1" applyFill="1" applyBorder="1" applyAlignment="1">
      <alignment horizontal="left"/>
    </xf>
    <xf numFmtId="43" fontId="12" fillId="0" borderId="20" xfId="38" applyFont="1" applyFill="1" applyBorder="1" applyAlignment="1" quotePrefix="1">
      <alignment horizontal="left"/>
    </xf>
    <xf numFmtId="43" fontId="5" fillId="0" borderId="23" xfId="38" applyFont="1" applyFill="1" applyBorder="1" applyAlignment="1">
      <alignment horizontal="left"/>
    </xf>
    <xf numFmtId="43" fontId="7" fillId="0" borderId="19" xfId="38" applyFont="1" applyBorder="1" applyAlignment="1" quotePrefix="1">
      <alignment horizontal="right"/>
    </xf>
    <xf numFmtId="43" fontId="12" fillId="33" borderId="18" xfId="38" applyFont="1" applyFill="1" applyBorder="1" applyAlignment="1">
      <alignment/>
    </xf>
    <xf numFmtId="43" fontId="12" fillId="10" borderId="18" xfId="38" applyFont="1" applyFill="1" applyBorder="1" applyAlignment="1">
      <alignment/>
    </xf>
    <xf numFmtId="43" fontId="12" fillId="10" borderId="18" xfId="38" applyFont="1" applyFill="1" applyBorder="1" applyAlignment="1">
      <alignment horizontal="center"/>
    </xf>
    <xf numFmtId="43" fontId="12" fillId="5" borderId="18" xfId="38" applyFont="1" applyFill="1" applyBorder="1" applyAlignment="1">
      <alignment/>
    </xf>
    <xf numFmtId="43" fontId="5" fillId="33" borderId="18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16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right"/>
    </xf>
    <xf numFmtId="43" fontId="5" fillId="0" borderId="13" xfId="38" applyFont="1" applyFill="1" applyBorder="1" applyAlignment="1" quotePrefix="1">
      <alignment horizontal="right"/>
    </xf>
    <xf numFmtId="0" fontId="38" fillId="0" borderId="13" xfId="0" applyFont="1" applyFill="1" applyBorder="1" applyAlignment="1" quotePrefix="1">
      <alignment horizontal="center"/>
    </xf>
    <xf numFmtId="43" fontId="12" fillId="0" borderId="13" xfId="38" applyFont="1" applyFill="1" applyBorder="1" applyAlignment="1">
      <alignment/>
    </xf>
    <xf numFmtId="43" fontId="38" fillId="0" borderId="13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43" fontId="5" fillId="0" borderId="23" xfId="38" applyFont="1" applyFill="1" applyBorder="1" applyAlignment="1">
      <alignment/>
    </xf>
    <xf numFmtId="43" fontId="12" fillId="0" borderId="0" xfId="38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43" fontId="5" fillId="0" borderId="15" xfId="38" applyFont="1" applyFill="1" applyBorder="1" applyAlignment="1">
      <alignment/>
    </xf>
    <xf numFmtId="188" fontId="16" fillId="0" borderId="15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3" fontId="5" fillId="0" borderId="13" xfId="38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8" fillId="0" borderId="0" xfId="0" applyFont="1" applyFill="1" applyBorder="1" applyAlignment="1" quotePrefix="1">
      <alignment horizontal="center"/>
    </xf>
    <xf numFmtId="43" fontId="38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43" fontId="12" fillId="0" borderId="13" xfId="0" applyNumberFormat="1" applyFont="1" applyBorder="1" applyAlignment="1">
      <alignment/>
    </xf>
    <xf numFmtId="43" fontId="12" fillId="0" borderId="13" xfId="38" applyFont="1" applyBorder="1" applyAlignment="1">
      <alignment/>
    </xf>
    <xf numFmtId="43" fontId="16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9" fillId="0" borderId="15" xfId="0" applyFont="1" applyBorder="1" applyAlignment="1" quotePrefix="1">
      <alignment horizontal="center"/>
    </xf>
    <xf numFmtId="43" fontId="23" fillId="0" borderId="15" xfId="38" applyNumberFormat="1" applyFont="1" applyBorder="1" applyAlignment="1">
      <alignment/>
    </xf>
    <xf numFmtId="0" fontId="7" fillId="0" borderId="15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center"/>
    </xf>
    <xf numFmtId="43" fontId="23" fillId="0" borderId="13" xfId="38" applyNumberFormat="1" applyFont="1" applyBorder="1" applyAlignment="1">
      <alignment/>
    </xf>
    <xf numFmtId="0" fontId="7" fillId="0" borderId="13" xfId="0" applyFont="1" applyBorder="1" applyAlignment="1" quotePrefix="1">
      <alignment horizontal="right"/>
    </xf>
    <xf numFmtId="0" fontId="5" fillId="0" borderId="13" xfId="0" applyFont="1" applyBorder="1" applyAlignment="1" quotePrefix="1">
      <alignment horizontal="center"/>
    </xf>
    <xf numFmtId="43" fontId="18" fillId="0" borderId="13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8" fillId="0" borderId="19" xfId="38" applyFont="1" applyBorder="1" applyAlignment="1">
      <alignment horizontal="center"/>
    </xf>
    <xf numFmtId="0" fontId="38" fillId="0" borderId="23" xfId="0" applyFont="1" applyFill="1" applyBorder="1" applyAlignment="1" quotePrefix="1">
      <alignment horizontal="center"/>
    </xf>
    <xf numFmtId="43" fontId="38" fillId="0" borderId="23" xfId="0" applyNumberFormat="1" applyFont="1" applyFill="1" applyBorder="1" applyAlignment="1">
      <alignment/>
    </xf>
    <xf numFmtId="43" fontId="5" fillId="34" borderId="18" xfId="38" applyFont="1" applyFill="1" applyBorder="1" applyAlignment="1">
      <alignment horizontal="center"/>
    </xf>
    <xf numFmtId="43" fontId="5" fillId="34" borderId="18" xfId="38" applyFont="1" applyFill="1" applyBorder="1" applyAlignment="1">
      <alignment/>
    </xf>
    <xf numFmtId="43" fontId="18" fillId="0" borderId="20" xfId="38" applyFont="1" applyFill="1" applyBorder="1" applyAlignment="1" quotePrefix="1">
      <alignment horizontal="right"/>
    </xf>
    <xf numFmtId="43" fontId="4" fillId="0" borderId="20" xfId="38" applyFont="1" applyFill="1" applyBorder="1" applyAlignment="1" quotePrefix="1">
      <alignment horizontal="right"/>
    </xf>
    <xf numFmtId="0" fontId="4" fillId="0" borderId="21" xfId="0" applyFont="1" applyFill="1" applyBorder="1" applyAlignment="1" quotePrefix="1">
      <alignment horizontal="center"/>
    </xf>
    <xf numFmtId="43" fontId="9" fillId="33" borderId="18" xfId="0" applyNumberFormat="1" applyFont="1" applyFill="1" applyBorder="1" applyAlignment="1" quotePrefix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20" xfId="0" applyNumberFormat="1" applyFont="1" applyFill="1" applyBorder="1" applyAlignment="1" quotePrefix="1">
      <alignment horizontal="right"/>
    </xf>
    <xf numFmtId="43" fontId="7" fillId="0" borderId="20" xfId="0" applyNumberFormat="1" applyFont="1" applyBorder="1" applyAlignment="1" quotePrefix="1">
      <alignment horizontal="right"/>
    </xf>
    <xf numFmtId="43" fontId="7" fillId="0" borderId="21" xfId="0" applyNumberFormat="1" applyFont="1" applyBorder="1" applyAlignment="1" quotePrefix="1">
      <alignment horizontal="right"/>
    </xf>
    <xf numFmtId="43" fontId="9" fillId="5" borderId="18" xfId="0" applyNumberFormat="1" applyFont="1" applyFill="1" applyBorder="1" applyAlignment="1" quotePrefix="1">
      <alignment horizontal="right"/>
    </xf>
    <xf numFmtId="43" fontId="9" fillId="5" borderId="18" xfId="0" applyNumberFormat="1" applyFont="1" applyFill="1" applyBorder="1" applyAlignment="1">
      <alignment horizontal="right"/>
    </xf>
    <xf numFmtId="43" fontId="7" fillId="0" borderId="20" xfId="38" applyFont="1" applyBorder="1" applyAlignment="1" quotePrefix="1">
      <alignment horizontal="center"/>
    </xf>
    <xf numFmtId="43" fontId="9" fillId="10" borderId="18" xfId="0" applyNumberFormat="1" applyFont="1" applyFill="1" applyBorder="1" applyAlignment="1">
      <alignment horizontal="left"/>
    </xf>
    <xf numFmtId="43" fontId="7" fillId="0" borderId="20" xfId="0" applyNumberFormat="1" applyFont="1" applyFill="1" applyBorder="1" applyAlignment="1" quotePrefix="1">
      <alignment horizontal="center"/>
    </xf>
    <xf numFmtId="43" fontId="7" fillId="0" borderId="20" xfId="0" applyNumberFormat="1" applyFont="1" applyFill="1" applyBorder="1" applyAlignment="1">
      <alignment/>
    </xf>
    <xf numFmtId="43" fontId="17" fillId="33" borderId="18" xfId="0" applyNumberFormat="1" applyFont="1" applyFill="1" applyBorder="1" applyAlignment="1">
      <alignment/>
    </xf>
    <xf numFmtId="43" fontId="17" fillId="10" borderId="18" xfId="0" applyNumberFormat="1" applyFont="1" applyFill="1" applyBorder="1" applyAlignment="1">
      <alignment/>
    </xf>
    <xf numFmtId="9" fontId="7" fillId="0" borderId="20" xfId="0" applyNumberFormat="1" applyFont="1" applyBorder="1" applyAlignment="1" quotePrefix="1">
      <alignment horizontal="right"/>
    </xf>
    <xf numFmtId="43" fontId="7" fillId="0" borderId="20" xfId="0" applyNumberFormat="1" applyFont="1" applyFill="1" applyBorder="1" applyAlignment="1">
      <alignment horizontal="right"/>
    </xf>
    <xf numFmtId="43" fontId="7" fillId="33" borderId="18" xfId="0" applyNumberFormat="1" applyFont="1" applyFill="1" applyBorder="1" applyAlignment="1" quotePrefix="1">
      <alignment horizontal="right"/>
    </xf>
    <xf numFmtId="0" fontId="7" fillId="0" borderId="19" xfId="0" applyFont="1" applyBorder="1" applyAlignment="1">
      <alignment/>
    </xf>
    <xf numFmtId="43" fontId="4" fillId="0" borderId="23" xfId="0" applyNumberFormat="1" applyFont="1" applyFill="1" applyBorder="1" applyAlignment="1" quotePrefix="1">
      <alignment horizontal="center"/>
    </xf>
    <xf numFmtId="43" fontId="7" fillId="0" borderId="0" xfId="0" applyNumberFormat="1" applyFont="1" applyAlignment="1">
      <alignment/>
    </xf>
    <xf numFmtId="43" fontId="9" fillId="35" borderId="18" xfId="0" applyNumberFormat="1" applyFont="1" applyFill="1" applyBorder="1" applyAlignment="1" quotePrefix="1">
      <alignment horizontal="right"/>
    </xf>
    <xf numFmtId="43" fontId="7" fillId="0" borderId="20" xfId="38" applyFont="1" applyBorder="1" applyAlignment="1">
      <alignment horizontal="right"/>
    </xf>
    <xf numFmtId="43" fontId="9" fillId="33" borderId="18" xfId="38" applyFont="1" applyFill="1" applyBorder="1" applyAlignment="1" quotePrefix="1">
      <alignment horizontal="right"/>
    </xf>
    <xf numFmtId="0" fontId="18" fillId="0" borderId="21" xfId="0" applyFont="1" applyFill="1" applyBorder="1" applyAlignment="1">
      <alignment horizontal="left"/>
    </xf>
    <xf numFmtId="0" fontId="7" fillId="0" borderId="23" xfId="0" applyFont="1" applyFill="1" applyBorder="1" applyAlignment="1" quotePrefix="1">
      <alignment horizontal="right"/>
    </xf>
    <xf numFmtId="43" fontId="32" fillId="0" borderId="20" xfId="38" applyFont="1" applyBorder="1" applyAlignment="1" quotePrefix="1">
      <alignment horizontal="right"/>
    </xf>
    <xf numFmtId="43" fontId="9" fillId="34" borderId="18" xfId="0" applyNumberFormat="1" applyFont="1" applyFill="1" applyBorder="1" applyAlignment="1" quotePrefix="1">
      <alignment horizontal="right"/>
    </xf>
    <xf numFmtId="43" fontId="9" fillId="5" borderId="18" xfId="38" applyFont="1" applyFill="1" applyBorder="1" applyAlignment="1" quotePrefix="1">
      <alignment horizontal="right"/>
    </xf>
    <xf numFmtId="43" fontId="7" fillId="0" borderId="20" xfId="0" applyNumberFormat="1" applyFont="1" applyBorder="1" applyAlignment="1">
      <alignment horizontal="right" vertical="center"/>
    </xf>
    <xf numFmtId="43" fontId="7" fillId="0" borderId="20" xfId="0" applyNumberFormat="1" applyFont="1" applyBorder="1" applyAlignment="1" quotePrefix="1">
      <alignment horizontal="right" vertical="center"/>
    </xf>
    <xf numFmtId="43" fontId="9" fillId="5" borderId="18" xfId="0" applyNumberFormat="1" applyFont="1" applyFill="1" applyBorder="1" applyAlignment="1">
      <alignment horizontal="right" vertical="center"/>
    </xf>
    <xf numFmtId="43" fontId="9" fillId="34" borderId="18" xfId="0" applyNumberFormat="1" applyFont="1" applyFill="1" applyBorder="1" applyAlignment="1">
      <alignment horizontal="right" vertical="center"/>
    </xf>
    <xf numFmtId="43" fontId="9" fillId="32" borderId="18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33" fillId="0" borderId="21" xfId="0" applyFont="1" applyFill="1" applyBorder="1" applyAlignment="1">
      <alignment horizontal="left"/>
    </xf>
    <xf numFmtId="43" fontId="33" fillId="0" borderId="21" xfId="38" applyFont="1" applyFill="1" applyBorder="1" applyAlignment="1">
      <alignment horizontal="center"/>
    </xf>
    <xf numFmtId="0" fontId="34" fillId="0" borderId="20" xfId="0" applyFont="1" applyFill="1" applyBorder="1" applyAlignment="1">
      <alignment horizontal="left"/>
    </xf>
    <xf numFmtId="0" fontId="16" fillId="0" borderId="20" xfId="0" applyFont="1" applyFill="1" applyBorder="1" applyAlignment="1" quotePrefix="1">
      <alignment horizontal="center"/>
    </xf>
    <xf numFmtId="0" fontId="17" fillId="0" borderId="20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/>
    </xf>
    <xf numFmtId="0" fontId="8" fillId="0" borderId="23" xfId="0" applyFont="1" applyBorder="1" applyAlignment="1">
      <alignment/>
    </xf>
    <xf numFmtId="43" fontId="16" fillId="0" borderId="20" xfId="38" applyFont="1" applyBorder="1" applyAlignment="1" quotePrefix="1">
      <alignment horizontal="center"/>
    </xf>
    <xf numFmtId="43" fontId="16" fillId="0" borderId="20" xfId="38" applyFont="1" applyBorder="1" applyAlignment="1">
      <alignment horizontal="left"/>
    </xf>
    <xf numFmtId="43" fontId="39" fillId="0" borderId="20" xfId="38" applyFont="1" applyBorder="1" applyAlignment="1" quotePrefix="1">
      <alignment horizontal="center"/>
    </xf>
    <xf numFmtId="43" fontId="10" fillId="33" borderId="18" xfId="38" applyFont="1" applyFill="1" applyBorder="1" applyAlignment="1" quotePrefix="1">
      <alignment horizontal="center"/>
    </xf>
    <xf numFmtId="43" fontId="10" fillId="5" borderId="18" xfId="38" applyFont="1" applyFill="1" applyBorder="1" applyAlignment="1" quotePrefix="1">
      <alignment horizontal="center"/>
    </xf>
    <xf numFmtId="43" fontId="9" fillId="34" borderId="18" xfId="38" applyNumberFormat="1" applyFont="1" applyFill="1" applyBorder="1" applyAlignment="1" quotePrefix="1">
      <alignment horizontal="right"/>
    </xf>
    <xf numFmtId="43" fontId="9" fillId="0" borderId="20" xfId="38" applyFont="1" applyFill="1" applyBorder="1" applyAlignment="1" quotePrefix="1">
      <alignment horizontal="center"/>
    </xf>
    <xf numFmtId="43" fontId="6" fillId="0" borderId="20" xfId="0" applyNumberFormat="1" applyFont="1" applyFill="1" applyBorder="1" applyAlignment="1">
      <alignment/>
    </xf>
    <xf numFmtId="43" fontId="5" fillId="0" borderId="20" xfId="38" applyNumberFormat="1" applyFont="1" applyFill="1" applyBorder="1" applyAlignment="1">
      <alignment/>
    </xf>
    <xf numFmtId="43" fontId="7" fillId="0" borderId="20" xfId="0" applyNumberFormat="1" applyFont="1" applyBorder="1" applyAlignment="1" quotePrefix="1">
      <alignment horizontal="center" vertical="center"/>
    </xf>
    <xf numFmtId="43" fontId="5" fillId="0" borderId="20" xfId="0" applyNumberFormat="1" applyFont="1" applyBorder="1" applyAlignment="1" quotePrefix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3" fontId="5" fillId="0" borderId="20" xfId="38" applyFont="1" applyFill="1" applyBorder="1" applyAlignment="1">
      <alignment horizontal="right" vertical="center"/>
    </xf>
    <xf numFmtId="43" fontId="5" fillId="0" borderId="20" xfId="38" applyFont="1" applyFill="1" applyBorder="1" applyAlignment="1" quotePrefix="1">
      <alignment horizontal="center" vertical="center"/>
    </xf>
    <xf numFmtId="43" fontId="5" fillId="32" borderId="18" xfId="38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3" fontId="5" fillId="0" borderId="0" xfId="38" applyFont="1" applyBorder="1" applyAlignment="1" quotePrefix="1">
      <alignment horizontal="center"/>
    </xf>
    <xf numFmtId="43" fontId="5" fillId="0" borderId="0" xfId="38" applyFont="1" applyBorder="1" applyAlignment="1" quotePrefix="1">
      <alignment horizontal="right"/>
    </xf>
    <xf numFmtId="43" fontId="5" fillId="35" borderId="18" xfId="38" applyFont="1" applyFill="1" applyBorder="1" applyAlignment="1">
      <alignment/>
    </xf>
    <xf numFmtId="43" fontId="5" fillId="10" borderId="18" xfId="0" applyNumberFormat="1" applyFont="1" applyFill="1" applyBorder="1" applyAlignment="1">
      <alignment/>
    </xf>
    <xf numFmtId="43" fontId="12" fillId="5" borderId="18" xfId="38" applyFont="1" applyFill="1" applyBorder="1" applyAlignment="1">
      <alignment horizontal="center"/>
    </xf>
    <xf numFmtId="0" fontId="5" fillId="0" borderId="33" xfId="0" applyFont="1" applyBorder="1" applyAlignment="1">
      <alignment/>
    </xf>
    <xf numFmtId="9" fontId="9" fillId="33" borderId="18" xfId="0" applyNumberFormat="1" applyFont="1" applyFill="1" applyBorder="1" applyAlignment="1" quotePrefix="1">
      <alignment horizontal="right"/>
    </xf>
    <xf numFmtId="0" fontId="4" fillId="3" borderId="20" xfId="0" applyFont="1" applyFill="1" applyBorder="1" applyAlignment="1">
      <alignment/>
    </xf>
    <xf numFmtId="0" fontId="4" fillId="3" borderId="20" xfId="0" applyFont="1" applyFill="1" applyBorder="1" applyAlignment="1">
      <alignment horizontal="left"/>
    </xf>
    <xf numFmtId="0" fontId="4" fillId="3" borderId="19" xfId="0" applyFont="1" applyFill="1" applyBorder="1" applyAlignment="1">
      <alignment/>
    </xf>
    <xf numFmtId="0" fontId="10" fillId="3" borderId="2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11" xfId="0" applyFont="1" applyFill="1" applyBorder="1" applyAlignment="1">
      <alignment/>
    </xf>
    <xf numFmtId="43" fontId="5" fillId="0" borderId="20" xfId="38" applyFont="1" applyBorder="1" applyAlignment="1">
      <alignment vertical="top"/>
    </xf>
    <xf numFmtId="0" fontId="18" fillId="0" borderId="21" xfId="0" applyFont="1" applyFill="1" applyBorder="1" applyAlignment="1">
      <alignment/>
    </xf>
    <xf numFmtId="43" fontId="12" fillId="0" borderId="23" xfId="38" applyFont="1" applyBorder="1" applyAlignment="1">
      <alignment/>
    </xf>
    <xf numFmtId="0" fontId="21" fillId="0" borderId="21" xfId="0" applyFont="1" applyBorder="1" applyAlignment="1">
      <alignment horizontal="center"/>
    </xf>
    <xf numFmtId="0" fontId="32" fillId="0" borderId="20" xfId="0" applyFont="1" applyBorder="1" applyAlignment="1">
      <alignment wrapText="1"/>
    </xf>
    <xf numFmtId="43" fontId="12" fillId="0" borderId="20" xfId="38" applyFont="1" applyBorder="1" applyAlignment="1">
      <alignment vertical="top"/>
    </xf>
    <xf numFmtId="43" fontId="12" fillId="0" borderId="20" xfId="38" applyFont="1" applyBorder="1" applyAlignment="1">
      <alignment/>
    </xf>
    <xf numFmtId="0" fontId="7" fillId="0" borderId="20" xfId="0" applyFont="1" applyBorder="1" applyAlignment="1">
      <alignment horizontal="left" wrapText="1"/>
    </xf>
    <xf numFmtId="43" fontId="4" fillId="5" borderId="18" xfId="38" applyFont="1" applyFill="1" applyBorder="1" applyAlignment="1">
      <alignment horizontal="center"/>
    </xf>
    <xf numFmtId="0" fontId="5" fillId="10" borderId="18" xfId="0" applyFont="1" applyFill="1" applyBorder="1" applyAlignment="1">
      <alignment/>
    </xf>
    <xf numFmtId="43" fontId="5" fillId="0" borderId="20" xfId="38" applyFont="1" applyFill="1" applyBorder="1" applyAlignment="1">
      <alignment/>
    </xf>
    <xf numFmtId="0" fontId="4" fillId="0" borderId="23" xfId="0" applyFont="1" applyFill="1" applyBorder="1" applyAlignment="1">
      <alignment/>
    </xf>
    <xf numFmtId="43" fontId="5" fillId="0" borderId="23" xfId="38" applyFont="1" applyFill="1" applyBorder="1" applyAlignment="1">
      <alignment/>
    </xf>
    <xf numFmtId="43" fontId="7" fillId="0" borderId="23" xfId="0" applyNumberFormat="1" applyFont="1" applyFill="1" applyBorder="1" applyAlignment="1" quotePrefix="1">
      <alignment horizontal="right"/>
    </xf>
    <xf numFmtId="43" fontId="4" fillId="35" borderId="18" xfId="0" applyNumberFormat="1" applyFont="1" applyFill="1" applyBorder="1" applyAlignment="1" quotePrefix="1">
      <alignment horizontal="right"/>
    </xf>
    <xf numFmtId="0" fontId="30" fillId="0" borderId="19" xfId="0" applyFont="1" applyFill="1" applyBorder="1" applyAlignment="1">
      <alignment horizontal="right"/>
    </xf>
    <xf numFmtId="43" fontId="12" fillId="0" borderId="0" xfId="0" applyNumberFormat="1" applyFont="1" applyBorder="1" applyAlignment="1">
      <alignment/>
    </xf>
    <xf numFmtId="0" fontId="33" fillId="0" borderId="22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0" fontId="16" fillId="0" borderId="21" xfId="0" applyFont="1" applyFill="1" applyBorder="1" applyAlignment="1" quotePrefix="1">
      <alignment horizontal="center"/>
    </xf>
    <xf numFmtId="43" fontId="16" fillId="0" borderId="21" xfId="38" applyFont="1" applyFill="1" applyBorder="1" applyAlignment="1" quotePrefix="1">
      <alignment horizontal="right"/>
    </xf>
    <xf numFmtId="43" fontId="16" fillId="33" borderId="18" xfId="38" applyFont="1" applyFill="1" applyBorder="1" applyAlignment="1" quotePrefix="1">
      <alignment horizontal="right"/>
    </xf>
    <xf numFmtId="0" fontId="5" fillId="5" borderId="18" xfId="0" applyFont="1" applyFill="1" applyBorder="1" applyAlignment="1">
      <alignment/>
    </xf>
    <xf numFmtId="43" fontId="18" fillId="35" borderId="18" xfId="0" applyNumberFormat="1" applyFont="1" applyFill="1" applyBorder="1" applyAlignment="1">
      <alignment/>
    </xf>
    <xf numFmtId="43" fontId="18" fillId="10" borderId="18" xfId="0" applyNumberFormat="1" applyFont="1" applyFill="1" applyBorder="1" applyAlignment="1">
      <alignment/>
    </xf>
    <xf numFmtId="43" fontId="4" fillId="5" borderId="18" xfId="38" applyFont="1" applyFill="1" applyBorder="1" applyAlignment="1">
      <alignment/>
    </xf>
    <xf numFmtId="43" fontId="4" fillId="34" borderId="18" xfId="38" applyFont="1" applyFill="1" applyBorder="1" applyAlignment="1">
      <alignment/>
    </xf>
    <xf numFmtId="0" fontId="37" fillId="0" borderId="23" xfId="0" applyFont="1" applyBorder="1" applyAlignment="1" quotePrefix="1">
      <alignment horizontal="center"/>
    </xf>
    <xf numFmtId="43" fontId="39" fillId="0" borderId="23" xfId="38" applyFont="1" applyBorder="1" applyAlignment="1" quotePrefix="1">
      <alignment horizontal="center"/>
    </xf>
    <xf numFmtId="0" fontId="4" fillId="3" borderId="1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7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43" fontId="4" fillId="0" borderId="21" xfId="38" applyFont="1" applyBorder="1" applyAlignment="1">
      <alignment/>
    </xf>
    <xf numFmtId="43" fontId="34" fillId="0" borderId="23" xfId="38" applyFont="1" applyBorder="1" applyAlignment="1">
      <alignment horizontal="center"/>
    </xf>
    <xf numFmtId="43" fontId="5" fillId="0" borderId="0" xfId="38" applyFont="1" applyFill="1" applyAlignment="1">
      <alignment/>
    </xf>
    <xf numFmtId="43" fontId="16" fillId="0" borderId="20" xfId="38" applyFont="1" applyFill="1" applyBorder="1" applyAlignment="1">
      <alignment/>
    </xf>
    <xf numFmtId="43" fontId="27" fillId="0" borderId="0" xfId="0" applyNumberFormat="1" applyFont="1" applyFill="1" applyAlignment="1">
      <alignment/>
    </xf>
    <xf numFmtId="43" fontId="7" fillId="0" borderId="20" xfId="38" applyFont="1" applyBorder="1" applyAlignment="1" quotePrefix="1">
      <alignment horizontal="center" vertical="center"/>
    </xf>
    <xf numFmtId="43" fontId="8" fillId="0" borderId="14" xfId="38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7" fillId="0" borderId="20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43" fontId="7" fillId="10" borderId="18" xfId="38" applyFont="1" applyFill="1" applyBorder="1" applyAlignment="1" quotePrefix="1">
      <alignment horizontal="right"/>
    </xf>
    <xf numFmtId="43" fontId="7" fillId="34" borderId="18" xfId="0" applyNumberFormat="1" applyFont="1" applyFill="1" applyBorder="1" applyAlignment="1">
      <alignment/>
    </xf>
    <xf numFmtId="0" fontId="16" fillId="0" borderId="22" xfId="0" applyFont="1" applyFill="1" applyBorder="1" applyAlignment="1" quotePrefix="1">
      <alignment horizontal="left"/>
    </xf>
    <xf numFmtId="43" fontId="18" fillId="5" borderId="18" xfId="0" applyNumberFormat="1" applyFont="1" applyFill="1" applyBorder="1" applyAlignment="1">
      <alignment horizontal="right"/>
    </xf>
    <xf numFmtId="43" fontId="9" fillId="33" borderId="18" xfId="0" applyNumberFormat="1" applyFont="1" applyFill="1" applyBorder="1" applyAlignment="1" quotePrefix="1">
      <alignment horizontal="center"/>
    </xf>
    <xf numFmtId="0" fontId="5" fillId="0" borderId="20" xfId="0" applyFont="1" applyBorder="1" applyAlignment="1">
      <alignment wrapText="1"/>
    </xf>
    <xf numFmtId="43" fontId="4" fillId="0" borderId="20" xfId="38" applyNumberFormat="1" applyFont="1" applyFill="1" applyBorder="1" applyAlignment="1" quotePrefix="1">
      <alignment horizontal="center"/>
    </xf>
    <xf numFmtId="43" fontId="10" fillId="0" borderId="20" xfId="38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3" fontId="4" fillId="33" borderId="18" xfId="0" applyNumberFormat="1" applyFont="1" applyFill="1" applyBorder="1" applyAlignment="1">
      <alignment horizontal="center"/>
    </xf>
    <xf numFmtId="43" fontId="4" fillId="5" borderId="18" xfId="0" applyNumberFormat="1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4" fillId="10" borderId="14" xfId="0" applyFont="1" applyFill="1" applyBorder="1" applyAlignment="1">
      <alignment horizontal="right"/>
    </xf>
    <xf numFmtId="0" fontId="12" fillId="0" borderId="20" xfId="0" applyFont="1" applyBorder="1" applyAlignment="1">
      <alignment/>
    </xf>
    <xf numFmtId="0" fontId="5" fillId="36" borderId="20" xfId="0" applyFont="1" applyFill="1" applyBorder="1" applyAlignment="1">
      <alignment horizontal="left" vertical="top" wrapText="1"/>
    </xf>
    <xf numFmtId="43" fontId="5" fillId="10" borderId="14" xfId="38" applyFont="1" applyFill="1" applyBorder="1" applyAlignment="1" quotePrefix="1">
      <alignment horizontal="center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5" fontId="5" fillId="0" borderId="0" xfId="0" applyNumberFormat="1" applyFont="1" applyFill="1" applyAlignment="1">
      <alignment/>
    </xf>
    <xf numFmtId="9" fontId="7" fillId="0" borderId="23" xfId="0" applyNumberFormat="1" applyFont="1" applyBorder="1" applyAlignment="1">
      <alignment horizontal="right"/>
    </xf>
    <xf numFmtId="0" fontId="33" fillId="0" borderId="19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43" fontId="16" fillId="0" borderId="0" xfId="38" applyFont="1" applyFill="1" applyBorder="1" applyAlignment="1" quotePrefix="1">
      <alignment horizontal="center"/>
    </xf>
    <xf numFmtId="43" fontId="16" fillId="0" borderId="13" xfId="38" applyFont="1" applyFill="1" applyBorder="1" applyAlignment="1" quotePrefix="1">
      <alignment horizontal="center"/>
    </xf>
    <xf numFmtId="0" fontId="12" fillId="0" borderId="20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3" fontId="4" fillId="0" borderId="21" xfId="38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43" fontId="16" fillId="0" borderId="15" xfId="0" applyNumberFormat="1" applyFont="1" applyFill="1" applyBorder="1" applyAlignment="1" quotePrefix="1">
      <alignment horizontal="center"/>
    </xf>
    <xf numFmtId="43" fontId="35" fillId="0" borderId="19" xfId="38" applyFont="1" applyFill="1" applyBorder="1" applyAlignment="1">
      <alignment/>
    </xf>
    <xf numFmtId="43" fontId="7" fillId="0" borderId="20" xfId="38" applyFont="1" applyFill="1" applyBorder="1" applyAlignment="1">
      <alignment/>
    </xf>
    <xf numFmtId="43" fontId="8" fillId="0" borderId="20" xfId="38" applyFont="1" applyFill="1" applyBorder="1" applyAlignment="1">
      <alignment horizontal="center"/>
    </xf>
    <xf numFmtId="43" fontId="10" fillId="0" borderId="0" xfId="38" applyFont="1" applyFill="1" applyBorder="1" applyAlignment="1">
      <alignment horizontal="center"/>
    </xf>
    <xf numFmtId="0" fontId="5" fillId="33" borderId="0" xfId="0" applyFont="1" applyFill="1" applyAlignment="1">
      <alignment/>
    </xf>
    <xf numFmtId="43" fontId="8" fillId="35" borderId="0" xfId="0" applyNumberFormat="1" applyFont="1" applyFill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6" fillId="0" borderId="0" xfId="0" applyFont="1" applyFill="1" applyAlignment="1">
      <alignment/>
    </xf>
    <xf numFmtId="43" fontId="46" fillId="0" borderId="15" xfId="38" applyFont="1" applyFill="1" applyBorder="1" applyAlignment="1" quotePrefix="1">
      <alignment horizontal="center"/>
    </xf>
    <xf numFmtId="43" fontId="46" fillId="0" borderId="13" xfId="38" applyFont="1" applyFill="1" applyBorder="1" applyAlignment="1" quotePrefix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3" fontId="4" fillId="0" borderId="11" xfId="38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43" fontId="5" fillId="0" borderId="18" xfId="38" applyFont="1" applyBorder="1" applyAlignment="1" quotePrefix="1">
      <alignment horizontal="right"/>
    </xf>
    <xf numFmtId="43" fontId="5" fillId="0" borderId="18" xfId="38" applyFont="1" applyBorder="1" applyAlignment="1">
      <alignment/>
    </xf>
    <xf numFmtId="0" fontId="16" fillId="0" borderId="20" xfId="0" applyFont="1" applyBorder="1" applyAlignment="1">
      <alignment wrapText="1"/>
    </xf>
    <xf numFmtId="43" fontId="8" fillId="0" borderId="19" xfId="38" applyFont="1" applyBorder="1" applyAlignment="1">
      <alignment/>
    </xf>
    <xf numFmtId="0" fontId="7" fillId="0" borderId="23" xfId="0" applyFont="1" applyBorder="1" applyAlignment="1">
      <alignment wrapText="1"/>
    </xf>
    <xf numFmtId="43" fontId="7" fillId="0" borderId="23" xfId="38" applyFont="1" applyBorder="1" applyAlignment="1" quotePrefix="1">
      <alignment horizontal="center"/>
    </xf>
    <xf numFmtId="0" fontId="16" fillId="0" borderId="20" xfId="0" applyFont="1" applyFill="1" applyBorder="1" applyAlignment="1">
      <alignment/>
    </xf>
    <xf numFmtId="0" fontId="7" fillId="0" borderId="20" xfId="0" applyFont="1" applyFill="1" applyBorder="1" applyAlignment="1" quotePrefix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38" fillId="0" borderId="20" xfId="0" applyFont="1" applyFill="1" applyBorder="1" applyAlignment="1" quotePrefix="1">
      <alignment horizontal="center"/>
    </xf>
    <xf numFmtId="0" fontId="16" fillId="0" borderId="19" xfId="0" applyFont="1" applyFill="1" applyBorder="1" applyAlignment="1">
      <alignment horizontal="left"/>
    </xf>
    <xf numFmtId="0" fontId="5" fillId="0" borderId="19" xfId="0" applyFont="1" applyFill="1" applyBorder="1" applyAlignment="1" quotePrefix="1">
      <alignment horizontal="center"/>
    </xf>
    <xf numFmtId="43" fontId="12" fillId="0" borderId="19" xfId="38" applyFont="1" applyFill="1" applyBorder="1" applyAlignment="1">
      <alignment/>
    </xf>
    <xf numFmtId="43" fontId="38" fillId="0" borderId="23" xfId="38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/>
    </xf>
    <xf numFmtId="43" fontId="7" fillId="0" borderId="23" xfId="0" applyNumberFormat="1" applyFont="1" applyFill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42" fillId="0" borderId="20" xfId="0" applyFont="1" applyBorder="1" applyAlignment="1">
      <alignment horizontal="left"/>
    </xf>
    <xf numFmtId="43" fontId="12" fillId="0" borderId="20" xfId="38" applyFont="1" applyBorder="1" applyAlignment="1" quotePrefix="1">
      <alignment horizontal="right"/>
    </xf>
    <xf numFmtId="0" fontId="9" fillId="0" borderId="20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19" xfId="0" applyFont="1" applyFill="1" applyBorder="1" applyAlignment="1" quotePrefix="1">
      <alignment horizontal="center"/>
    </xf>
    <xf numFmtId="43" fontId="4" fillId="0" borderId="19" xfId="38" applyFont="1" applyFill="1" applyBorder="1" applyAlignment="1" quotePrefix="1">
      <alignment horizontal="right"/>
    </xf>
    <xf numFmtId="43" fontId="18" fillId="0" borderId="19" xfId="38" applyFont="1" applyFill="1" applyBorder="1" applyAlignment="1" quotePrefix="1">
      <alignment horizontal="right"/>
    </xf>
    <xf numFmtId="43" fontId="10" fillId="0" borderId="23" xfId="38" applyFont="1" applyFill="1" applyBorder="1" applyAlignment="1" quotePrefix="1">
      <alignment horizontal="center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43" fontId="33" fillId="0" borderId="19" xfId="0" applyNumberFormat="1" applyFont="1" applyFill="1" applyBorder="1" applyAlignment="1">
      <alignment/>
    </xf>
    <xf numFmtId="188" fontId="9" fillId="0" borderId="19" xfId="38" applyNumberFormat="1" applyFont="1" applyBorder="1" applyAlignment="1">
      <alignment horizontal="right" vertical="center" textRotation="180"/>
    </xf>
    <xf numFmtId="43" fontId="12" fillId="0" borderId="20" xfId="38" applyNumberFormat="1" applyFont="1" applyFill="1" applyBorder="1" applyAlignment="1">
      <alignment/>
    </xf>
    <xf numFmtId="43" fontId="12" fillId="0" borderId="20" xfId="38" applyNumberFormat="1" applyFont="1" applyBorder="1" applyAlignment="1">
      <alignment/>
    </xf>
    <xf numFmtId="43" fontId="4" fillId="0" borderId="15" xfId="0" applyNumberFormat="1" applyFont="1" applyFill="1" applyBorder="1" applyAlignment="1" quotePrefix="1">
      <alignment horizontal="right"/>
    </xf>
    <xf numFmtId="43" fontId="9" fillId="0" borderId="15" xfId="0" applyNumberFormat="1" applyFont="1" applyFill="1" applyBorder="1" applyAlignment="1" quotePrefix="1">
      <alignment horizontal="right"/>
    </xf>
    <xf numFmtId="43" fontId="5" fillId="0" borderId="15" xfId="0" applyNumberFormat="1" applyFont="1" applyFill="1" applyBorder="1" applyAlignment="1">
      <alignment/>
    </xf>
    <xf numFmtId="43" fontId="4" fillId="0" borderId="0" xfId="0" applyNumberFormat="1" applyFont="1" applyFill="1" applyBorder="1" applyAlignment="1" quotePrefix="1">
      <alignment horizontal="right"/>
    </xf>
    <xf numFmtId="43" fontId="9" fillId="0" borderId="0" xfId="0" applyNumberFormat="1" applyFont="1" applyFill="1" applyBorder="1" applyAlignment="1" quotePrefix="1">
      <alignment horizontal="right"/>
    </xf>
    <xf numFmtId="43" fontId="4" fillId="0" borderId="13" xfId="0" applyNumberFormat="1" applyFont="1" applyFill="1" applyBorder="1" applyAlignment="1" quotePrefix="1">
      <alignment horizontal="right"/>
    </xf>
    <xf numFmtId="43" fontId="9" fillId="0" borderId="13" xfId="0" applyNumberFormat="1" applyFont="1" applyFill="1" applyBorder="1" applyAlignment="1" quotePrefix="1">
      <alignment horizontal="right"/>
    </xf>
    <xf numFmtId="43" fontId="5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3" fontId="9" fillId="0" borderId="15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3" fontId="4" fillId="0" borderId="15" xfId="38" applyFont="1" applyBorder="1" applyAlignment="1" quotePrefix="1">
      <alignment horizontal="center"/>
    </xf>
    <xf numFmtId="43" fontId="4" fillId="0" borderId="13" xfId="38" applyFont="1" applyBorder="1" applyAlignment="1" quotePrefix="1">
      <alignment horizontal="center"/>
    </xf>
    <xf numFmtId="43" fontId="12" fillId="0" borderId="13" xfId="38" applyFont="1" applyFill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43" fontId="5" fillId="0" borderId="23" xfId="38" applyFont="1" applyBorder="1" applyAlignment="1">
      <alignment horizontal="right" vertical="center"/>
    </xf>
    <xf numFmtId="43" fontId="5" fillId="0" borderId="23" xfId="38" applyFont="1" applyBorder="1" applyAlignment="1" quotePrefix="1">
      <alignment horizontal="center" vertical="center"/>
    </xf>
    <xf numFmtId="43" fontId="5" fillId="0" borderId="23" xfId="0" applyNumberFormat="1" applyFont="1" applyBorder="1" applyAlignment="1">
      <alignment horizontal="right" vertical="center"/>
    </xf>
    <xf numFmtId="43" fontId="7" fillId="0" borderId="23" xfId="0" applyNumberFormat="1" applyFont="1" applyBorder="1" applyAlignment="1">
      <alignment horizontal="right" vertical="center"/>
    </xf>
    <xf numFmtId="43" fontId="5" fillId="0" borderId="23" xfId="38" applyFont="1" applyBorder="1" applyAlignment="1">
      <alignment vertical="center"/>
    </xf>
    <xf numFmtId="43" fontId="4" fillId="0" borderId="19" xfId="0" applyNumberFormat="1" applyFont="1" applyFill="1" applyBorder="1" applyAlignment="1" quotePrefix="1">
      <alignment horizontal="center"/>
    </xf>
    <xf numFmtId="0" fontId="27" fillId="0" borderId="19" xfId="0" applyFont="1" applyFill="1" applyBorder="1" applyAlignment="1">
      <alignment/>
    </xf>
    <xf numFmtId="43" fontId="5" fillId="0" borderId="19" xfId="0" applyNumberFormat="1" applyFont="1" applyFill="1" applyBorder="1" applyAlignment="1">
      <alignment horizontal="left"/>
    </xf>
    <xf numFmtId="43" fontId="7" fillId="0" borderId="19" xfId="0" applyNumberFormat="1" applyFont="1" applyFill="1" applyBorder="1" applyAlignment="1">
      <alignment horizontal="left"/>
    </xf>
    <xf numFmtId="0" fontId="27" fillId="0" borderId="2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43" fontId="5" fillId="0" borderId="23" xfId="0" applyNumberFormat="1" applyFont="1" applyFill="1" applyBorder="1" applyAlignment="1" quotePrefix="1">
      <alignment horizontal="right"/>
    </xf>
    <xf numFmtId="43" fontId="5" fillId="10" borderId="14" xfId="38" applyFont="1" applyFill="1" applyBorder="1" applyAlignment="1">
      <alignment horizontal="center"/>
    </xf>
    <xf numFmtId="43" fontId="4" fillId="10" borderId="14" xfId="0" applyNumberFormat="1" applyFont="1" applyFill="1" applyBorder="1" applyAlignment="1" quotePrefix="1">
      <alignment horizontal="right"/>
    </xf>
    <xf numFmtId="0" fontId="27" fillId="0" borderId="23" xfId="0" applyFont="1" applyBorder="1" applyAlignment="1">
      <alignment/>
    </xf>
    <xf numFmtId="43" fontId="12" fillId="0" borderId="19" xfId="38" applyFont="1" applyFill="1" applyBorder="1" applyAlignment="1">
      <alignment/>
    </xf>
    <xf numFmtId="43" fontId="12" fillId="0" borderId="20" xfId="38" applyFont="1" applyFill="1" applyBorder="1" applyAlignment="1">
      <alignment/>
    </xf>
    <xf numFmtId="43" fontId="4" fillId="0" borderId="20" xfId="38" applyFont="1" applyBorder="1" applyAlignment="1">
      <alignment horizontal="center"/>
    </xf>
    <xf numFmtId="43" fontId="5" fillId="0" borderId="23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43" fontId="5" fillId="0" borderId="23" xfId="38" applyFont="1" applyBorder="1" applyAlignment="1">
      <alignment/>
    </xf>
    <xf numFmtId="43" fontId="33" fillId="33" borderId="18" xfId="0" applyNumberFormat="1" applyFont="1" applyFill="1" applyBorder="1" applyAlignment="1">
      <alignment/>
    </xf>
    <xf numFmtId="43" fontId="18" fillId="33" borderId="18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right"/>
    </xf>
    <xf numFmtId="43" fontId="33" fillId="0" borderId="15" xfId="38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right"/>
    </xf>
    <xf numFmtId="0" fontId="16" fillId="0" borderId="13" xfId="0" applyFont="1" applyFill="1" applyBorder="1" applyAlignment="1" quotePrefix="1">
      <alignment horizontal="center"/>
    </xf>
    <xf numFmtId="43" fontId="16" fillId="0" borderId="13" xfId="0" applyNumberFormat="1" applyFont="1" applyFill="1" applyBorder="1" applyAlignment="1" quotePrefix="1">
      <alignment horizontal="center"/>
    </xf>
    <xf numFmtId="43" fontId="33" fillId="0" borderId="13" xfId="38" applyFont="1" applyFill="1" applyBorder="1" applyAlignment="1" quotePrefix="1">
      <alignment horizontal="center"/>
    </xf>
    <xf numFmtId="0" fontId="23" fillId="0" borderId="13" xfId="0" applyFont="1" applyBorder="1" applyAlignment="1">
      <alignment horizontal="left"/>
    </xf>
    <xf numFmtId="43" fontId="16" fillId="0" borderId="13" xfId="38" applyFont="1" applyBorder="1" applyAlignment="1" quotePrefix="1">
      <alignment horizontal="center"/>
    </xf>
    <xf numFmtId="43" fontId="39" fillId="0" borderId="13" xfId="38" applyFont="1" applyBorder="1" applyAlignment="1" quotePrefix="1">
      <alignment horizontal="center"/>
    </xf>
    <xf numFmtId="43" fontId="5" fillId="0" borderId="13" xfId="38" applyFont="1" applyBorder="1" applyAlignment="1">
      <alignment horizontal="right"/>
    </xf>
    <xf numFmtId="43" fontId="8" fillId="0" borderId="13" xfId="38" applyFont="1" applyBorder="1" applyAlignment="1">
      <alignment/>
    </xf>
    <xf numFmtId="0" fontId="23" fillId="0" borderId="0" xfId="0" applyFont="1" applyBorder="1" applyAlignment="1">
      <alignment horizontal="left"/>
    </xf>
    <xf numFmtId="43" fontId="16" fillId="0" borderId="0" xfId="38" applyFont="1" applyBorder="1" applyAlignment="1" quotePrefix="1">
      <alignment horizontal="center"/>
    </xf>
    <xf numFmtId="43" fontId="39" fillId="0" borderId="0" xfId="38" applyFont="1" applyBorder="1" applyAlignment="1" quotePrefix="1">
      <alignment horizontal="center"/>
    </xf>
    <xf numFmtId="43" fontId="5" fillId="0" borderId="0" xfId="38" applyFont="1" applyBorder="1" applyAlignment="1">
      <alignment horizontal="right"/>
    </xf>
    <xf numFmtId="43" fontId="7" fillId="0" borderId="0" xfId="0" applyNumberFormat="1" applyFont="1" applyFill="1" applyAlignment="1">
      <alignment/>
    </xf>
    <xf numFmtId="43" fontId="4" fillId="0" borderId="0" xfId="38" applyFont="1" applyBorder="1" applyAlignment="1" quotePrefix="1">
      <alignment horizontal="center"/>
    </xf>
    <xf numFmtId="43" fontId="10" fillId="0" borderId="19" xfId="38" applyFont="1" applyFill="1" applyBorder="1" applyAlignment="1">
      <alignment horizontal="center"/>
    </xf>
    <xf numFmtId="43" fontId="5" fillId="0" borderId="23" xfId="38" applyFont="1" applyBorder="1" applyAlignment="1" quotePrefix="1">
      <alignment/>
    </xf>
    <xf numFmtId="0" fontId="4" fillId="3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9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5" fillId="0" borderId="23" xfId="0" applyFont="1" applyFill="1" applyBorder="1" applyAlignment="1">
      <alignment horizontal="left"/>
    </xf>
    <xf numFmtId="43" fontId="5" fillId="0" borderId="23" xfId="0" applyNumberFormat="1" applyFont="1" applyFill="1" applyBorder="1" applyAlignment="1">
      <alignment horizontal="left"/>
    </xf>
    <xf numFmtId="43" fontId="8" fillId="0" borderId="19" xfId="0" applyNumberFormat="1" applyFont="1" applyFill="1" applyBorder="1" applyAlignment="1">
      <alignment/>
    </xf>
    <xf numFmtId="43" fontId="27" fillId="0" borderId="19" xfId="0" applyNumberFormat="1" applyFont="1" applyFill="1" applyBorder="1" applyAlignment="1">
      <alignment/>
    </xf>
    <xf numFmtId="43" fontId="4" fillId="0" borderId="23" xfId="38" applyFont="1" applyBorder="1" applyAlignment="1" quotePrefix="1">
      <alignment horizontal="center"/>
    </xf>
    <xf numFmtId="0" fontId="40" fillId="0" borderId="23" xfId="0" applyFont="1" applyBorder="1" applyAlignment="1">
      <alignment horizontal="left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43" fontId="12" fillId="0" borderId="15" xfId="38" applyFont="1" applyBorder="1" applyAlignment="1" quotePrefix="1">
      <alignment horizontal="center"/>
    </xf>
    <xf numFmtId="0" fontId="12" fillId="0" borderId="15" xfId="0" applyFont="1" applyBorder="1" applyAlignment="1">
      <alignment/>
    </xf>
    <xf numFmtId="43" fontId="7" fillId="0" borderId="15" xfId="0" applyNumberFormat="1" applyFont="1" applyBorder="1" applyAlignment="1" quotePrefix="1">
      <alignment horizontal="right"/>
    </xf>
    <xf numFmtId="43" fontId="12" fillId="0" borderId="23" xfId="38" applyFont="1" applyBorder="1" applyAlignment="1">
      <alignment/>
    </xf>
    <xf numFmtId="43" fontId="9" fillId="0" borderId="0" xfId="0" applyNumberFormat="1" applyFont="1" applyFill="1" applyBorder="1" applyAlignment="1">
      <alignment horizontal="left"/>
    </xf>
    <xf numFmtId="43" fontId="12" fillId="0" borderId="0" xfId="38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 horizontal="left"/>
    </xf>
    <xf numFmtId="43" fontId="12" fillId="0" borderId="15" xfId="38" applyFont="1" applyFill="1" applyBorder="1" applyAlignment="1" quotePrefix="1">
      <alignment horizontal="left"/>
    </xf>
    <xf numFmtId="0" fontId="12" fillId="0" borderId="15" xfId="0" applyFont="1" applyFill="1" applyBorder="1" applyAlignment="1">
      <alignment/>
    </xf>
    <xf numFmtId="43" fontId="4" fillId="0" borderId="15" xfId="0" applyNumberFormat="1" applyFont="1" applyFill="1" applyBorder="1" applyAlignment="1">
      <alignment horizontal="left"/>
    </xf>
    <xf numFmtId="43" fontId="9" fillId="0" borderId="15" xfId="0" applyNumberFormat="1" applyFont="1" applyFill="1" applyBorder="1" applyAlignment="1">
      <alignment horizontal="left"/>
    </xf>
    <xf numFmtId="43" fontId="12" fillId="0" borderId="13" xfId="38" applyFont="1" applyFill="1" applyBorder="1" applyAlignment="1" quotePrefix="1">
      <alignment horizontal="left"/>
    </xf>
    <xf numFmtId="0" fontId="12" fillId="0" borderId="13" xfId="0" applyFont="1" applyFill="1" applyBorder="1" applyAlignment="1">
      <alignment/>
    </xf>
    <xf numFmtId="43" fontId="9" fillId="0" borderId="13" xfId="0" applyNumberFormat="1" applyFont="1" applyFill="1" applyBorder="1" applyAlignment="1">
      <alignment horizontal="left"/>
    </xf>
    <xf numFmtId="43" fontId="5" fillId="10" borderId="18" xfId="38" applyFont="1" applyFill="1" applyBorder="1" applyAlignment="1">
      <alignment horizontal="right"/>
    </xf>
    <xf numFmtId="43" fontId="12" fillId="0" borderId="21" xfId="38" applyFont="1" applyFill="1" applyBorder="1" applyAlignment="1" quotePrefix="1">
      <alignment horizontal="left"/>
    </xf>
    <xf numFmtId="43" fontId="7" fillId="0" borderId="21" xfId="38" applyFont="1" applyFill="1" applyBorder="1" applyAlignment="1" quotePrefix="1">
      <alignment horizontal="center"/>
    </xf>
    <xf numFmtId="43" fontId="7" fillId="10" borderId="18" xfId="38" applyFont="1" applyFill="1" applyBorder="1" applyAlignment="1" quotePrefix="1">
      <alignment horizontal="center"/>
    </xf>
    <xf numFmtId="43" fontId="9" fillId="0" borderId="23" xfId="38" applyFont="1" applyFill="1" applyBorder="1" applyAlignment="1" quotePrefix="1">
      <alignment horizontal="center"/>
    </xf>
    <xf numFmtId="43" fontId="17" fillId="0" borderId="23" xfId="38" applyFont="1" applyBorder="1" applyAlignment="1" quotePrefix="1">
      <alignment horizontal="center"/>
    </xf>
    <xf numFmtId="43" fontId="17" fillId="0" borderId="20" xfId="38" applyFont="1" applyBorder="1" applyAlignment="1" quotePrefix="1">
      <alignment horizontal="center"/>
    </xf>
    <xf numFmtId="0" fontId="4" fillId="3" borderId="11" xfId="0" applyFont="1" applyFill="1" applyBorder="1" applyAlignment="1">
      <alignment horizontal="left"/>
    </xf>
    <xf numFmtId="0" fontId="12" fillId="10" borderId="18" xfId="0" applyFont="1" applyFill="1" applyBorder="1" applyAlignment="1">
      <alignment/>
    </xf>
    <xf numFmtId="0" fontId="16" fillId="0" borderId="2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43" fontId="5" fillId="0" borderId="19" xfId="38" applyFont="1" applyBorder="1" applyAlignment="1">
      <alignment horizontal="center"/>
    </xf>
    <xf numFmtId="43" fontId="7" fillId="5" borderId="18" xfId="0" applyNumberFormat="1" applyFont="1" applyFill="1" applyBorder="1" applyAlignment="1">
      <alignment horizontal="left"/>
    </xf>
    <xf numFmtId="0" fontId="29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43" fontId="5" fillId="0" borderId="23" xfId="38" applyFont="1" applyBorder="1" applyAlignment="1" quotePrefix="1">
      <alignment horizontal="center" vertical="top"/>
    </xf>
    <xf numFmtId="43" fontId="5" fillId="0" borderId="23" xfId="38" applyFont="1" applyBorder="1" applyAlignment="1">
      <alignment vertical="top"/>
    </xf>
    <xf numFmtId="43" fontId="7" fillId="35" borderId="18" xfId="0" applyNumberFormat="1" applyFont="1" applyFill="1" applyBorder="1" applyAlignment="1" quotePrefix="1">
      <alignment horizontal="right"/>
    </xf>
    <xf numFmtId="43" fontId="4" fillId="10" borderId="14" xfId="0" applyNumberFormat="1" applyFont="1" applyFill="1" applyBorder="1" applyAlignment="1">
      <alignment/>
    </xf>
    <xf numFmtId="0" fontId="9" fillId="35" borderId="18" xfId="0" applyFont="1" applyFill="1" applyBorder="1" applyAlignment="1" quotePrefix="1">
      <alignment horizontal="right"/>
    </xf>
    <xf numFmtId="43" fontId="5" fillId="0" borderId="13" xfId="0" applyNumberFormat="1" applyFont="1" applyFill="1" applyBorder="1" applyAlignment="1">
      <alignment horizontal="right"/>
    </xf>
    <xf numFmtId="43" fontId="12" fillId="0" borderId="23" xfId="38" applyFont="1" applyFill="1" applyBorder="1" applyAlignment="1">
      <alignment/>
    </xf>
    <xf numFmtId="0" fontId="14" fillId="0" borderId="0" xfId="0" applyFont="1" applyAlignment="1">
      <alignment/>
    </xf>
    <xf numFmtId="43" fontId="8" fillId="0" borderId="11" xfId="38" applyFont="1" applyBorder="1" applyAlignment="1">
      <alignment/>
    </xf>
    <xf numFmtId="0" fontId="5" fillId="0" borderId="20" xfId="0" applyFont="1" applyBorder="1" applyAlignment="1" quotePrefix="1">
      <alignment horizontal="center" vertical="center"/>
    </xf>
    <xf numFmtId="0" fontId="18" fillId="0" borderId="23" xfId="0" applyFont="1" applyBorder="1" applyAlignment="1">
      <alignment vertical="center"/>
    </xf>
    <xf numFmtId="4" fontId="5" fillId="0" borderId="23" xfId="0" applyNumberFormat="1" applyFont="1" applyFill="1" applyBorder="1" applyAlignment="1">
      <alignment horizontal="right" vertical="center"/>
    </xf>
    <xf numFmtId="43" fontId="5" fillId="0" borderId="23" xfId="0" applyNumberFormat="1" applyFont="1" applyBorder="1" applyAlignment="1">
      <alignment vertical="center"/>
    </xf>
    <xf numFmtId="43" fontId="7" fillId="0" borderId="20" xfId="0" applyNumberFormat="1" applyFont="1" applyBorder="1" applyAlignment="1" quotePrefix="1">
      <alignment horizontal="center"/>
    </xf>
    <xf numFmtId="43" fontId="9" fillId="10" borderId="14" xfId="0" applyNumberFormat="1" applyFont="1" applyFill="1" applyBorder="1" applyAlignment="1" quotePrefix="1">
      <alignment horizontal="right"/>
    </xf>
    <xf numFmtId="43" fontId="7" fillId="0" borderId="20" xfId="0" applyNumberFormat="1" applyFont="1" applyBorder="1" applyAlignment="1">
      <alignment horizontal="center"/>
    </xf>
    <xf numFmtId="43" fontId="9" fillId="33" borderId="18" xfId="0" applyNumberFormat="1" applyFont="1" applyFill="1" applyBorder="1" applyAlignment="1">
      <alignment horizontal="center"/>
    </xf>
    <xf numFmtId="43" fontId="9" fillId="10" borderId="18" xfId="0" applyNumberFormat="1" applyFont="1" applyFill="1" applyBorder="1" applyAlignment="1">
      <alignment horizontal="center"/>
    </xf>
    <xf numFmtId="43" fontId="7" fillId="0" borderId="20" xfId="0" applyNumberFormat="1" applyFont="1" applyFill="1" applyBorder="1" applyAlignment="1">
      <alignment horizontal="center"/>
    </xf>
    <xf numFmtId="43" fontId="7" fillId="0" borderId="23" xfId="0" applyNumberFormat="1" applyFont="1" applyFill="1" applyBorder="1" applyAlignment="1">
      <alignment horizontal="center"/>
    </xf>
    <xf numFmtId="43" fontId="4" fillId="0" borderId="23" xfId="0" applyNumberFormat="1" applyFont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2" fillId="0" borderId="20" xfId="38" applyFont="1" applyFill="1" applyBorder="1" applyAlignment="1">
      <alignment horizontal="left"/>
    </xf>
    <xf numFmtId="43" fontId="5" fillId="0" borderId="20" xfId="38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/>
    </xf>
    <xf numFmtId="0" fontId="33" fillId="0" borderId="23" xfId="0" applyFont="1" applyBorder="1" applyAlignment="1">
      <alignment horizontal="left"/>
    </xf>
    <xf numFmtId="0" fontId="12" fillId="0" borderId="23" xfId="0" applyFont="1" applyBorder="1" applyAlignment="1" quotePrefix="1">
      <alignment horizontal="center"/>
    </xf>
    <xf numFmtId="0" fontId="12" fillId="0" borderId="23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/>
    </xf>
    <xf numFmtId="43" fontId="32" fillId="0" borderId="20" xfId="38" applyFont="1" applyBorder="1" applyAlignment="1" quotePrefix="1">
      <alignment horizontal="center"/>
    </xf>
    <xf numFmtId="188" fontId="7" fillId="0" borderId="23" xfId="0" applyNumberFormat="1" applyFont="1" applyFill="1" applyBorder="1" applyAlignment="1" quotePrefix="1">
      <alignment horizontal="center"/>
    </xf>
    <xf numFmtId="188" fontId="9" fillId="33" borderId="18" xfId="38" applyNumberFormat="1" applyFont="1" applyFill="1" applyBorder="1" applyAlignment="1" quotePrefix="1">
      <alignment horizontal="center"/>
    </xf>
    <xf numFmtId="188" fontId="9" fillId="10" borderId="18" xfId="38" applyNumberFormat="1" applyFont="1" applyFill="1" applyBorder="1" applyAlignment="1" quotePrefix="1">
      <alignment horizontal="center"/>
    </xf>
    <xf numFmtId="188" fontId="9" fillId="5" borderId="18" xfId="38" applyNumberFormat="1" applyFont="1" applyFill="1" applyBorder="1" applyAlignment="1" quotePrefix="1">
      <alignment horizontal="center"/>
    </xf>
    <xf numFmtId="43" fontId="5" fillId="0" borderId="0" xfId="0" applyNumberFormat="1" applyFont="1" applyBorder="1" applyAlignment="1">
      <alignment/>
    </xf>
    <xf numFmtId="0" fontId="34" fillId="0" borderId="22" xfId="0" applyFont="1" applyFill="1" applyBorder="1" applyAlignment="1" quotePrefix="1">
      <alignment horizontal="left"/>
    </xf>
    <xf numFmtId="0" fontId="16" fillId="0" borderId="22" xfId="0" applyFont="1" applyFill="1" applyBorder="1" applyAlignment="1">
      <alignment/>
    </xf>
    <xf numFmtId="43" fontId="16" fillId="0" borderId="0" xfId="0" applyNumberFormat="1" applyFont="1" applyFill="1" applyAlignment="1">
      <alignment/>
    </xf>
    <xf numFmtId="0" fontId="16" fillId="0" borderId="20" xfId="0" applyFont="1" applyFill="1" applyBorder="1" applyAlignment="1" quotePrefix="1">
      <alignment horizontal="left"/>
    </xf>
    <xf numFmtId="0" fontId="34" fillId="0" borderId="20" xfId="0" applyFont="1" applyFill="1" applyBorder="1" applyAlignment="1" quotePrefix="1">
      <alignment horizontal="left"/>
    </xf>
    <xf numFmtId="187" fontId="34" fillId="0" borderId="20" xfId="38" applyNumberFormat="1" applyFont="1" applyFill="1" applyBorder="1" applyAlignment="1" quotePrefix="1">
      <alignment horizontal="left"/>
    </xf>
    <xf numFmtId="0" fontId="16" fillId="0" borderId="20" xfId="0" applyFont="1" applyBorder="1" applyAlignment="1" quotePrefix="1">
      <alignment horizontal="left"/>
    </xf>
    <xf numFmtId="0" fontId="16" fillId="0" borderId="23" xfId="0" applyFont="1" applyBorder="1" applyAlignment="1" quotePrefix="1">
      <alignment horizontal="left"/>
    </xf>
    <xf numFmtId="0" fontId="16" fillId="0" borderId="23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23" xfId="0" applyFont="1" applyFill="1" applyBorder="1" applyAlignment="1">
      <alignment/>
    </xf>
    <xf numFmtId="0" fontId="31" fillId="0" borderId="23" xfId="0" applyFont="1" applyBorder="1" applyAlignment="1">
      <alignment/>
    </xf>
    <xf numFmtId="0" fontId="16" fillId="0" borderId="22" xfId="0" applyFont="1" applyFill="1" applyBorder="1" applyAlignment="1" quotePrefix="1">
      <alignment horizontal="center"/>
    </xf>
    <xf numFmtId="43" fontId="18" fillId="0" borderId="22" xfId="0" applyNumberFormat="1" applyFont="1" applyFill="1" applyBorder="1" applyAlignment="1" quotePrefix="1">
      <alignment horizontal="center"/>
    </xf>
    <xf numFmtId="43" fontId="18" fillId="0" borderId="22" xfId="0" applyNumberFormat="1" applyFont="1" applyFill="1" applyBorder="1" applyAlignment="1" quotePrefix="1">
      <alignment horizontal="right"/>
    </xf>
    <xf numFmtId="43" fontId="18" fillId="0" borderId="20" xfId="0" applyNumberFormat="1" applyFont="1" applyFill="1" applyBorder="1" applyAlignment="1" quotePrefix="1">
      <alignment horizontal="center"/>
    </xf>
    <xf numFmtId="43" fontId="18" fillId="0" borderId="20" xfId="0" applyNumberFormat="1" applyFont="1" applyFill="1" applyBorder="1" applyAlignment="1" quotePrefix="1">
      <alignment horizontal="right"/>
    </xf>
    <xf numFmtId="0" fontId="18" fillId="0" borderId="23" xfId="0" applyFont="1" applyFill="1" applyBorder="1" applyAlignment="1">
      <alignment horizontal="left"/>
    </xf>
    <xf numFmtId="43" fontId="16" fillId="0" borderId="23" xfId="38" applyFont="1" applyBorder="1" applyAlignment="1" quotePrefix="1">
      <alignment horizontal="center"/>
    </xf>
    <xf numFmtId="43" fontId="12" fillId="0" borderId="20" xfId="38" applyFont="1" applyFill="1" applyBorder="1" applyAlignment="1">
      <alignment horizontal="right"/>
    </xf>
    <xf numFmtId="43" fontId="32" fillId="0" borderId="20" xfId="0" applyNumberFormat="1" applyFont="1" applyFill="1" applyBorder="1" applyAlignment="1">
      <alignment horizontal="right"/>
    </xf>
    <xf numFmtId="43" fontId="32" fillId="0" borderId="23" xfId="0" applyNumberFormat="1" applyFont="1" applyFill="1" applyBorder="1" applyAlignment="1">
      <alignment horizontal="right"/>
    </xf>
    <xf numFmtId="43" fontId="5" fillId="0" borderId="19" xfId="38" applyFont="1" applyFill="1" applyBorder="1" applyAlignment="1">
      <alignment/>
    </xf>
    <xf numFmtId="43" fontId="32" fillId="0" borderId="19" xfId="38" applyFont="1" applyFill="1" applyBorder="1" applyAlignment="1">
      <alignment/>
    </xf>
    <xf numFmtId="43" fontId="12" fillId="0" borderId="19" xfId="38" applyFont="1" applyBorder="1" applyAlignment="1">
      <alignment/>
    </xf>
    <xf numFmtId="43" fontId="12" fillId="0" borderId="23" xfId="0" applyNumberFormat="1" applyFont="1" applyBorder="1" applyAlignment="1">
      <alignment/>
    </xf>
    <xf numFmtId="43" fontId="32" fillId="0" borderId="23" xfId="38" applyFont="1" applyFill="1" applyBorder="1" applyAlignment="1">
      <alignment/>
    </xf>
    <xf numFmtId="0" fontId="16" fillId="0" borderId="19" xfId="0" applyFont="1" applyBorder="1" applyAlignment="1">
      <alignment horizontal="left"/>
    </xf>
    <xf numFmtId="43" fontId="7" fillId="0" borderId="23" xfId="0" applyNumberFormat="1" applyFont="1" applyBorder="1" applyAlignment="1" quotePrefix="1">
      <alignment horizontal="right"/>
    </xf>
    <xf numFmtId="0" fontId="27" fillId="0" borderId="19" xfId="0" applyFont="1" applyBorder="1" applyAlignment="1">
      <alignment/>
    </xf>
    <xf numFmtId="43" fontId="5" fillId="0" borderId="23" xfId="0" applyNumberFormat="1" applyFont="1" applyBorder="1" applyAlignment="1">
      <alignment horizontal="right"/>
    </xf>
    <xf numFmtId="0" fontId="16" fillId="0" borderId="2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right"/>
    </xf>
    <xf numFmtId="43" fontId="5" fillId="0" borderId="19" xfId="0" applyNumberFormat="1" applyFont="1" applyFill="1" applyBorder="1" applyAlignment="1">
      <alignment/>
    </xf>
    <xf numFmtId="43" fontId="5" fillId="0" borderId="19" xfId="0" applyNumberFormat="1" applyFont="1" applyFill="1" applyBorder="1" applyAlignment="1">
      <alignment horizontal="right"/>
    </xf>
    <xf numFmtId="43" fontId="7" fillId="0" borderId="19" xfId="0" applyNumberFormat="1" applyFont="1" applyFill="1" applyBorder="1" applyAlignment="1">
      <alignment horizontal="right"/>
    </xf>
    <xf numFmtId="43" fontId="5" fillId="0" borderId="23" xfId="38" applyFont="1" applyBorder="1" applyAlignment="1">
      <alignment horizontal="right"/>
    </xf>
    <xf numFmtId="0" fontId="18" fillId="0" borderId="19" xfId="0" applyFont="1" applyFill="1" applyBorder="1" applyAlignment="1" quotePrefix="1">
      <alignment horizontal="center"/>
    </xf>
    <xf numFmtId="0" fontId="34" fillId="0" borderId="19" xfId="0" applyFont="1" applyFill="1" applyBorder="1" applyAlignment="1">
      <alignment/>
    </xf>
    <xf numFmtId="43" fontId="16" fillId="0" borderId="23" xfId="38" applyFont="1" applyFill="1" applyBorder="1" applyAlignment="1" quotePrefix="1">
      <alignment horizontal="center"/>
    </xf>
    <xf numFmtId="0" fontId="34" fillId="0" borderId="19" xfId="0" applyFont="1" applyFill="1" applyBorder="1" applyAlignment="1">
      <alignment horizontal="left"/>
    </xf>
    <xf numFmtId="0" fontId="18" fillId="0" borderId="20" xfId="0" applyFont="1" applyFill="1" applyBorder="1" applyAlignment="1" quotePrefix="1">
      <alignment horizontal="center"/>
    </xf>
    <xf numFmtId="0" fontId="10" fillId="0" borderId="23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34" fillId="0" borderId="19" xfId="0" applyFont="1" applyBorder="1" applyAlignment="1">
      <alignment/>
    </xf>
    <xf numFmtId="43" fontId="16" fillId="0" borderId="23" xfId="38" applyFont="1" applyBorder="1" applyAlignment="1">
      <alignment/>
    </xf>
    <xf numFmtId="0" fontId="7" fillId="0" borderId="19" xfId="0" applyFont="1" applyFill="1" applyBorder="1" applyAlignment="1">
      <alignment horizontal="right"/>
    </xf>
    <xf numFmtId="43" fontId="34" fillId="0" borderId="20" xfId="38" applyFont="1" applyBorder="1" applyAlignment="1">
      <alignment/>
    </xf>
    <xf numFmtId="0" fontId="34" fillId="0" borderId="23" xfId="0" applyFont="1" applyBorder="1" applyAlignment="1">
      <alignment horizontal="left"/>
    </xf>
    <xf numFmtId="43" fontId="16" fillId="0" borderId="23" xfId="38" applyFont="1" applyBorder="1" applyAlignment="1">
      <alignment horizontal="right"/>
    </xf>
    <xf numFmtId="43" fontId="34" fillId="0" borderId="23" xfId="38" applyFont="1" applyBorder="1" applyAlignment="1" quotePrefix="1">
      <alignment horizontal="center"/>
    </xf>
    <xf numFmtId="43" fontId="34" fillId="0" borderId="23" xfId="38" applyFont="1" applyBorder="1" applyAlignment="1">
      <alignment/>
    </xf>
    <xf numFmtId="43" fontId="33" fillId="0" borderId="19" xfId="38" applyFont="1" applyFill="1" applyBorder="1" applyAlignment="1">
      <alignment horizontal="left"/>
    </xf>
    <xf numFmtId="43" fontId="16" fillId="0" borderId="19" xfId="0" applyNumberFormat="1" applyFont="1" applyFill="1" applyBorder="1" applyAlignment="1">
      <alignment horizontal="left"/>
    </xf>
    <xf numFmtId="0" fontId="18" fillId="0" borderId="23" xfId="0" applyFont="1" applyBorder="1" applyAlignment="1">
      <alignment/>
    </xf>
    <xf numFmtId="0" fontId="17" fillId="0" borderId="15" xfId="38" applyNumberFormat="1" applyFont="1" applyFill="1" applyBorder="1" applyAlignment="1" quotePrefix="1">
      <alignment horizontal="right" vertical="center" textRotation="180"/>
    </xf>
    <xf numFmtId="0" fontId="4" fillId="10" borderId="10" xfId="0" applyFont="1" applyFill="1" applyBorder="1" applyAlignment="1">
      <alignment horizontal="right"/>
    </xf>
    <xf numFmtId="43" fontId="5" fillId="10" borderId="10" xfId="38" applyFont="1" applyFill="1" applyBorder="1" applyAlignment="1" quotePrefix="1">
      <alignment horizontal="center"/>
    </xf>
    <xf numFmtId="43" fontId="5" fillId="10" borderId="10" xfId="0" applyNumberFormat="1" applyFont="1" applyFill="1" applyBorder="1" applyAlignment="1" quotePrefix="1">
      <alignment horizontal="center"/>
    </xf>
    <xf numFmtId="43" fontId="4" fillId="10" borderId="10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43" fontId="18" fillId="0" borderId="21" xfId="38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33" fillId="0" borderId="19" xfId="0" applyFont="1" applyFill="1" applyBorder="1" applyAlignment="1">
      <alignment/>
    </xf>
    <xf numFmtId="43" fontId="33" fillId="0" borderId="19" xfId="38" applyFont="1" applyFill="1" applyBorder="1" applyAlignment="1">
      <alignment horizontal="center"/>
    </xf>
    <xf numFmtId="0" fontId="17" fillId="0" borderId="0" xfId="38" applyNumberFormat="1" applyFont="1" applyFill="1" applyBorder="1" applyAlignment="1" quotePrefix="1">
      <alignment horizontal="right" vertical="center" textRotation="180"/>
    </xf>
    <xf numFmtId="43" fontId="16" fillId="0" borderId="23" xfId="38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88" fontId="5" fillId="33" borderId="10" xfId="38" applyNumberFormat="1" applyFont="1" applyFill="1" applyBorder="1" applyAlignment="1" quotePrefix="1">
      <alignment horizontal="center"/>
    </xf>
    <xf numFmtId="43" fontId="5" fillId="33" borderId="10" xfId="38" applyFont="1" applyFill="1" applyBorder="1" applyAlignment="1" quotePrefix="1">
      <alignment horizontal="center"/>
    </xf>
    <xf numFmtId="43" fontId="5" fillId="10" borderId="10" xfId="38" applyFont="1" applyFill="1" applyBorder="1" applyAlignment="1">
      <alignment/>
    </xf>
    <xf numFmtId="43" fontId="4" fillId="10" borderId="10" xfId="38" applyFont="1" applyFill="1" applyBorder="1" applyAlignment="1" quotePrefix="1">
      <alignment horizontal="right"/>
    </xf>
    <xf numFmtId="43" fontId="9" fillId="10" borderId="10" xfId="38" applyFont="1" applyFill="1" applyBorder="1" applyAlignment="1" quotePrefix="1">
      <alignment horizontal="right"/>
    </xf>
    <xf numFmtId="43" fontId="4" fillId="10" borderId="10" xfId="38" applyFont="1" applyFill="1" applyBorder="1" applyAlignment="1">
      <alignment/>
    </xf>
    <xf numFmtId="43" fontId="10" fillId="0" borderId="19" xfId="38" applyFont="1" applyFill="1" applyBorder="1" applyAlignment="1">
      <alignment/>
    </xf>
    <xf numFmtId="188" fontId="5" fillId="0" borderId="20" xfId="38" applyNumberFormat="1" applyFont="1" applyFill="1" applyBorder="1" applyAlignment="1">
      <alignment/>
    </xf>
    <xf numFmtId="0" fontId="46" fillId="0" borderId="20" xfId="0" applyFont="1" applyFill="1" applyBorder="1" applyAlignment="1">
      <alignment/>
    </xf>
    <xf numFmtId="188" fontId="5" fillId="0" borderId="23" xfId="38" applyNumberFormat="1" applyFont="1" applyFill="1" applyBorder="1" applyAlignment="1">
      <alignment/>
    </xf>
    <xf numFmtId="0" fontId="46" fillId="0" borderId="23" xfId="0" applyFont="1" applyFill="1" applyBorder="1" applyAlignment="1">
      <alignment/>
    </xf>
    <xf numFmtId="43" fontId="8" fillId="0" borderId="23" xfId="38" applyFont="1" applyBorder="1" applyAlignment="1">
      <alignment/>
    </xf>
    <xf numFmtId="0" fontId="4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8" fontId="5" fillId="0" borderId="20" xfId="0" applyNumberFormat="1" applyFont="1" applyFill="1" applyBorder="1" applyAlignment="1">
      <alignment horizontal="left"/>
    </xf>
    <xf numFmtId="188" fontId="16" fillId="0" borderId="20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3" fontId="4" fillId="0" borderId="10" xfId="0" applyNumberFormat="1" applyFont="1" applyFill="1" applyBorder="1" applyAlignment="1">
      <alignment horizontal="right"/>
    </xf>
    <xf numFmtId="43" fontId="4" fillId="0" borderId="23" xfId="0" applyNumberFormat="1" applyFont="1" applyFill="1" applyBorder="1" applyAlignment="1">
      <alignment horizontal="right"/>
    </xf>
    <xf numFmtId="43" fontId="18" fillId="0" borderId="23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43" fontId="9" fillId="0" borderId="19" xfId="38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16" fillId="0" borderId="23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/>
    </xf>
    <xf numFmtId="43" fontId="5" fillId="0" borderId="23" xfId="38" applyFont="1" applyFill="1" applyBorder="1" applyAlignment="1" quotePrefix="1">
      <alignment horizontal="right"/>
    </xf>
    <xf numFmtId="43" fontId="7" fillId="0" borderId="23" xfId="38" applyFont="1" applyFill="1" applyBorder="1" applyAlignment="1" quotePrefix="1">
      <alignment horizontal="right"/>
    </xf>
    <xf numFmtId="188" fontId="9" fillId="0" borderId="15" xfId="38" applyNumberFormat="1" applyFont="1" applyBorder="1" applyAlignment="1">
      <alignment horizontal="right" textRotation="180"/>
    </xf>
    <xf numFmtId="43" fontId="12" fillId="0" borderId="15" xfId="0" applyNumberFormat="1" applyFont="1" applyFill="1" applyBorder="1" applyAlignment="1" quotePrefix="1">
      <alignment horizontal="center"/>
    </xf>
    <xf numFmtId="43" fontId="5" fillId="0" borderId="15" xfId="0" applyNumberFormat="1" applyFont="1" applyFill="1" applyBorder="1" applyAlignment="1">
      <alignment horizontal="right"/>
    </xf>
    <xf numFmtId="43" fontId="12" fillId="0" borderId="13" xfId="0" applyNumberFormat="1" applyFont="1" applyFill="1" applyBorder="1" applyAlignment="1" quotePrefix="1">
      <alignment horizontal="center"/>
    </xf>
    <xf numFmtId="43" fontId="12" fillId="0" borderId="15" xfId="38" applyFont="1" applyFill="1" applyBorder="1" applyAlignment="1" quotePrefix="1">
      <alignment horizontal="center"/>
    </xf>
    <xf numFmtId="43" fontId="9" fillId="0" borderId="15" xfId="0" applyNumberFormat="1" applyFont="1" applyFill="1" applyBorder="1" applyAlignment="1">
      <alignment/>
    </xf>
    <xf numFmtId="43" fontId="5" fillId="36" borderId="20" xfId="38" applyFont="1" applyFill="1" applyBorder="1" applyAlignment="1">
      <alignment horizontal="right"/>
    </xf>
    <xf numFmtId="43" fontId="5" fillId="0" borderId="22" xfId="38" applyFont="1" applyBorder="1" applyAlignment="1">
      <alignment/>
    </xf>
    <xf numFmtId="43" fontId="5" fillId="0" borderId="0" xfId="38" applyNumberFormat="1" applyFont="1" applyAlignment="1">
      <alignment/>
    </xf>
    <xf numFmtId="43" fontId="5" fillId="0" borderId="23" xfId="38" applyFont="1" applyFill="1" applyBorder="1" applyAlignment="1">
      <alignment vertical="center"/>
    </xf>
    <xf numFmtId="43" fontId="5" fillId="0" borderId="0" xfId="38" applyFont="1" applyAlignment="1">
      <alignment horizontal="right"/>
    </xf>
    <xf numFmtId="43" fontId="4" fillId="0" borderId="0" xfId="38" applyFont="1" applyAlignment="1" quotePrefix="1">
      <alignment horizontal="center"/>
    </xf>
    <xf numFmtId="43" fontId="5" fillId="0" borderId="0" xfId="38" applyFont="1" applyAlignment="1" quotePrefix="1">
      <alignment horizontal="center"/>
    </xf>
    <xf numFmtId="0" fontId="2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3" fontId="5" fillId="0" borderId="11" xfId="38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43" fontId="4" fillId="4" borderId="18" xfId="0" applyNumberFormat="1" applyFont="1" applyFill="1" applyBorder="1" applyAlignment="1">
      <alignment horizontal="right"/>
    </xf>
    <xf numFmtId="43" fontId="5" fillId="0" borderId="11" xfId="38" applyFont="1" applyBorder="1" applyAlignment="1" quotePrefix="1">
      <alignment horizontal="center"/>
    </xf>
    <xf numFmtId="43" fontId="18" fillId="4" borderId="10" xfId="0" applyNumberFormat="1" applyFont="1" applyFill="1" applyBorder="1" applyAlignment="1" quotePrefix="1">
      <alignment horizontal="center"/>
    </xf>
    <xf numFmtId="0" fontId="7" fillId="4" borderId="14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3" fontId="5" fillId="0" borderId="14" xfId="38" applyFont="1" applyBorder="1" applyAlignment="1">
      <alignment/>
    </xf>
    <xf numFmtId="43" fontId="4" fillId="4" borderId="11" xfId="0" applyNumberFormat="1" applyFont="1" applyFill="1" applyBorder="1" applyAlignment="1">
      <alignment horizontal="right"/>
    </xf>
    <xf numFmtId="43" fontId="4" fillId="4" borderId="36" xfId="0" applyNumberFormat="1" applyFont="1" applyFill="1" applyBorder="1" applyAlignment="1">
      <alignment horizontal="right"/>
    </xf>
    <xf numFmtId="43" fontId="18" fillId="10" borderId="24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4" borderId="1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9" fillId="4" borderId="10" xfId="0" applyFont="1" applyFill="1" applyBorder="1" applyAlignment="1">
      <alignment horizontal="right"/>
    </xf>
    <xf numFmtId="43" fontId="4" fillId="4" borderId="10" xfId="0" applyNumberFormat="1" applyFont="1" applyFill="1" applyBorder="1" applyAlignment="1" quotePrefix="1">
      <alignment horizontal="center"/>
    </xf>
    <xf numFmtId="0" fontId="9" fillId="4" borderId="14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25" fillId="10" borderId="24" xfId="0" applyFont="1" applyFill="1" applyBorder="1" applyAlignment="1">
      <alignment horizontal="center"/>
    </xf>
    <xf numFmtId="43" fontId="4" fillId="10" borderId="24" xfId="0" applyNumberFormat="1" applyFont="1" applyFill="1" applyBorder="1" applyAlignment="1">
      <alignment/>
    </xf>
    <xf numFmtId="43" fontId="5" fillId="0" borderId="28" xfId="0" applyNumberFormat="1" applyFont="1" applyBorder="1" applyAlignment="1">
      <alignment/>
    </xf>
    <xf numFmtId="43" fontId="5" fillId="0" borderId="29" xfId="0" applyNumberFormat="1" applyFont="1" applyBorder="1" applyAlignment="1">
      <alignment/>
    </xf>
    <xf numFmtId="0" fontId="5" fillId="0" borderId="37" xfId="0" applyFont="1" applyBorder="1" applyAlignment="1">
      <alignment/>
    </xf>
    <xf numFmtId="43" fontId="5" fillId="0" borderId="38" xfId="0" applyNumberFormat="1" applyFont="1" applyBorder="1" applyAlignment="1">
      <alignment/>
    </xf>
    <xf numFmtId="0" fontId="49" fillId="0" borderId="0" xfId="0" applyFont="1" applyAlignment="1">
      <alignment/>
    </xf>
    <xf numFmtId="0" fontId="4" fillId="10" borderId="24" xfId="0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47" fillId="0" borderId="0" xfId="0" applyFont="1" applyAlignment="1">
      <alignment/>
    </xf>
    <xf numFmtId="0" fontId="14" fillId="0" borderId="0" xfId="0" applyFont="1" applyFill="1" applyAlignment="1">
      <alignment/>
    </xf>
    <xf numFmtId="43" fontId="7" fillId="0" borderId="23" xfId="38" applyFont="1" applyFill="1" applyBorder="1" applyAlignment="1">
      <alignment horizontal="right"/>
    </xf>
    <xf numFmtId="43" fontId="8" fillId="0" borderId="23" xfId="38" applyFont="1" applyFill="1" applyBorder="1" applyAlignment="1">
      <alignment/>
    </xf>
    <xf numFmtId="43" fontId="5" fillId="10" borderId="18" xfId="38" applyFont="1" applyFill="1" applyBorder="1" applyAlignment="1">
      <alignment/>
    </xf>
    <xf numFmtId="43" fontId="5" fillId="35" borderId="18" xfId="0" applyNumberFormat="1" applyFont="1" applyFill="1" applyBorder="1" applyAlignment="1">
      <alignment/>
    </xf>
    <xf numFmtId="43" fontId="5" fillId="10" borderId="14" xfId="0" applyNumberFormat="1" applyFont="1" applyFill="1" applyBorder="1" applyAlignment="1">
      <alignment/>
    </xf>
    <xf numFmtId="43" fontId="5" fillId="5" borderId="18" xfId="0" applyNumberFormat="1" applyFont="1" applyFill="1" applyBorder="1" applyAlignment="1">
      <alignment/>
    </xf>
    <xf numFmtId="43" fontId="5" fillId="0" borderId="20" xfId="38" applyNumberFormat="1" applyFont="1" applyBorder="1" applyAlignment="1" quotePrefix="1">
      <alignment horizontal="center"/>
    </xf>
    <xf numFmtId="43" fontId="5" fillId="0" borderId="23" xfId="38" applyNumberFormat="1" applyFont="1" applyFill="1" applyBorder="1" applyAlignment="1">
      <alignment/>
    </xf>
    <xf numFmtId="43" fontId="5" fillId="33" borderId="18" xfId="38" applyNumberFormat="1" applyFont="1" applyFill="1" applyBorder="1" applyAlignment="1">
      <alignment/>
    </xf>
    <xf numFmtId="43" fontId="34" fillId="0" borderId="20" xfId="38" applyFont="1" applyFill="1" applyBorder="1" applyAlignment="1">
      <alignment/>
    </xf>
    <xf numFmtId="43" fontId="34" fillId="33" borderId="18" xfId="0" applyNumberFormat="1" applyFont="1" applyFill="1" applyBorder="1" applyAlignment="1">
      <alignment/>
    </xf>
    <xf numFmtId="43" fontId="16" fillId="33" borderId="18" xfId="0" applyNumberFormat="1" applyFont="1" applyFill="1" applyBorder="1" applyAlignment="1">
      <alignment/>
    </xf>
    <xf numFmtId="43" fontId="16" fillId="35" borderId="18" xfId="0" applyNumberFormat="1" applyFont="1" applyFill="1" applyBorder="1" applyAlignment="1">
      <alignment/>
    </xf>
    <xf numFmtId="43" fontId="16" fillId="10" borderId="18" xfId="0" applyNumberFormat="1" applyFont="1" applyFill="1" applyBorder="1" applyAlignment="1">
      <alignment/>
    </xf>
    <xf numFmtId="43" fontId="34" fillId="33" borderId="18" xfId="38" applyFont="1" applyFill="1" applyBorder="1" applyAlignment="1">
      <alignment/>
    </xf>
    <xf numFmtId="43" fontId="34" fillId="35" borderId="18" xfId="38" applyFont="1" applyFill="1" applyBorder="1" applyAlignment="1">
      <alignment/>
    </xf>
    <xf numFmtId="43" fontId="46" fillId="0" borderId="23" xfId="38" applyFont="1" applyFill="1" applyBorder="1" applyAlignment="1">
      <alignment/>
    </xf>
    <xf numFmtId="43" fontId="46" fillId="33" borderId="18" xfId="38" applyFont="1" applyFill="1" applyBorder="1" applyAlignment="1">
      <alignment/>
    </xf>
    <xf numFmtId="43" fontId="46" fillId="10" borderId="10" xfId="38" applyFont="1" applyFill="1" applyBorder="1" applyAlignment="1">
      <alignment/>
    </xf>
    <xf numFmtId="43" fontId="46" fillId="0" borderId="20" xfId="38" applyFont="1" applyFill="1" applyBorder="1" applyAlignment="1">
      <alignment/>
    </xf>
    <xf numFmtId="43" fontId="46" fillId="0" borderId="19" xfId="38" applyFont="1" applyFill="1" applyBorder="1" applyAlignment="1">
      <alignment/>
    </xf>
    <xf numFmtId="43" fontId="46" fillId="10" borderId="18" xfId="38" applyFont="1" applyFill="1" applyBorder="1" applyAlignment="1">
      <alignment/>
    </xf>
    <xf numFmtId="43" fontId="46" fillId="5" borderId="18" xfId="0" applyNumberFormat="1" applyFont="1" applyFill="1" applyBorder="1" applyAlignment="1">
      <alignment/>
    </xf>
    <xf numFmtId="43" fontId="12" fillId="33" borderId="18" xfId="0" applyNumberFormat="1" applyFont="1" applyFill="1" applyBorder="1" applyAlignment="1">
      <alignment/>
    </xf>
    <xf numFmtId="43" fontId="5" fillId="10" borderId="18" xfId="0" applyNumberFormat="1" applyFont="1" applyFill="1" applyBorder="1" applyAlignment="1">
      <alignment horizontal="right"/>
    </xf>
    <xf numFmtId="43" fontId="5" fillId="33" borderId="18" xfId="0" applyNumberFormat="1" applyFont="1" applyFill="1" applyBorder="1" applyAlignment="1">
      <alignment horizontal="right"/>
    </xf>
    <xf numFmtId="43" fontId="12" fillId="35" borderId="18" xfId="0" applyNumberFormat="1" applyFont="1" applyFill="1" applyBorder="1" applyAlignment="1">
      <alignment/>
    </xf>
    <xf numFmtId="43" fontId="12" fillId="10" borderId="18" xfId="0" applyNumberFormat="1" applyFont="1" applyFill="1" applyBorder="1" applyAlignment="1">
      <alignment/>
    </xf>
    <xf numFmtId="43" fontId="12" fillId="34" borderId="18" xfId="0" applyNumberFormat="1" applyFont="1" applyFill="1" applyBorder="1" applyAlignment="1">
      <alignment/>
    </xf>
    <xf numFmtId="43" fontId="12" fillId="5" borderId="18" xfId="0" applyNumberFormat="1" applyFont="1" applyFill="1" applyBorder="1" applyAlignment="1">
      <alignment/>
    </xf>
    <xf numFmtId="43" fontId="9" fillId="0" borderId="23" xfId="0" applyNumberFormat="1" applyFont="1" applyFill="1" applyBorder="1" applyAlignment="1">
      <alignment/>
    </xf>
    <xf numFmtId="43" fontId="22" fillId="10" borderId="18" xfId="0" applyNumberFormat="1" applyFont="1" applyFill="1" applyBorder="1" applyAlignment="1">
      <alignment horizontal="right"/>
    </xf>
    <xf numFmtId="43" fontId="32" fillId="0" borderId="23" xfId="38" applyFont="1" applyBorder="1" applyAlignment="1">
      <alignment horizontal="center"/>
    </xf>
    <xf numFmtId="43" fontId="5" fillId="0" borderId="21" xfId="38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43" fontId="12" fillId="0" borderId="20" xfId="38" applyFont="1" applyBorder="1" applyAlignment="1">
      <alignment horizontal="right"/>
    </xf>
    <xf numFmtId="43" fontId="5" fillId="0" borderId="20" xfId="38" applyNumberFormat="1" applyFont="1" applyBorder="1" applyAlignment="1">
      <alignment/>
    </xf>
    <xf numFmtId="0" fontId="7" fillId="0" borderId="23" xfId="0" applyFont="1" applyBorder="1" applyAlignment="1">
      <alignment horizontal="left" wrapText="1"/>
    </xf>
    <xf numFmtId="4" fontId="4" fillId="0" borderId="20" xfId="0" applyNumberFormat="1" applyFont="1" applyFill="1" applyBorder="1" applyAlignment="1">
      <alignment/>
    </xf>
    <xf numFmtId="43" fontId="23" fillId="0" borderId="20" xfId="0" applyNumberFormat="1" applyFont="1" applyBorder="1" applyAlignment="1">
      <alignment vertical="center"/>
    </xf>
    <xf numFmtId="43" fontId="23" fillId="0" borderId="20" xfId="38" applyFont="1" applyBorder="1" applyAlignment="1">
      <alignment vertical="center"/>
    </xf>
    <xf numFmtId="0" fontId="4" fillId="5" borderId="10" xfId="0" applyFont="1" applyFill="1" applyBorder="1" applyAlignment="1">
      <alignment horizontal="right"/>
    </xf>
    <xf numFmtId="43" fontId="12" fillId="5" borderId="10" xfId="38" applyFont="1" applyFill="1" applyBorder="1" applyAlignment="1" quotePrefix="1">
      <alignment horizontal="center"/>
    </xf>
    <xf numFmtId="43" fontId="5" fillId="5" borderId="10" xfId="38" applyFont="1" applyFill="1" applyBorder="1" applyAlignment="1">
      <alignment horizontal="center"/>
    </xf>
    <xf numFmtId="43" fontId="5" fillId="5" borderId="10" xfId="0" applyNumberFormat="1" applyFont="1" applyFill="1" applyBorder="1" applyAlignment="1">
      <alignment/>
    </xf>
    <xf numFmtId="43" fontId="4" fillId="5" borderId="10" xfId="0" applyNumberFormat="1" applyFont="1" applyFill="1" applyBorder="1" applyAlignment="1">
      <alignment horizontal="left"/>
    </xf>
    <xf numFmtId="43" fontId="9" fillId="5" borderId="10" xfId="0" applyNumberFormat="1" applyFont="1" applyFill="1" applyBorder="1" applyAlignment="1">
      <alignment horizontal="left"/>
    </xf>
    <xf numFmtId="43" fontId="4" fillId="5" borderId="10" xfId="0" applyNumberFormat="1" applyFont="1" applyFill="1" applyBorder="1" applyAlignment="1">
      <alignment/>
    </xf>
    <xf numFmtId="0" fontId="4" fillId="3" borderId="22" xfId="0" applyFont="1" applyFill="1" applyBorder="1" applyAlignment="1">
      <alignment horizontal="left"/>
    </xf>
    <xf numFmtId="43" fontId="12" fillId="0" borderId="22" xfId="38" applyFont="1" applyFill="1" applyBorder="1" applyAlignment="1" quotePrefix="1">
      <alignment horizontal="center"/>
    </xf>
    <xf numFmtId="43" fontId="4" fillId="0" borderId="22" xfId="38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left"/>
    </xf>
    <xf numFmtId="43" fontId="9" fillId="0" borderId="2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43" fontId="12" fillId="0" borderId="11" xfId="38" applyFont="1" applyFill="1" applyBorder="1" applyAlignment="1" quotePrefix="1">
      <alignment horizontal="center"/>
    </xf>
    <xf numFmtId="43" fontId="5" fillId="0" borderId="11" xfId="38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 horizontal="left"/>
    </xf>
    <xf numFmtId="43" fontId="9" fillId="0" borderId="11" xfId="0" applyNumberFormat="1" applyFont="1" applyFill="1" applyBorder="1" applyAlignment="1">
      <alignment horizontal="left"/>
    </xf>
    <xf numFmtId="43" fontId="4" fillId="0" borderId="11" xfId="0" applyNumberFormat="1" applyFont="1" applyFill="1" applyBorder="1" applyAlignment="1">
      <alignment/>
    </xf>
    <xf numFmtId="43" fontId="5" fillId="0" borderId="20" xfId="38" applyFont="1" applyBorder="1" applyAlignment="1">
      <alignment horizontal="right" vertical="center"/>
    </xf>
    <xf numFmtId="43" fontId="5" fillId="0" borderId="20" xfId="38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13" fillId="0" borderId="2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3" fontId="12" fillId="0" borderId="21" xfId="38" applyFont="1" applyFill="1" applyBorder="1" applyAlignment="1" quotePrefix="1">
      <alignment horizontal="center"/>
    </xf>
    <xf numFmtId="188" fontId="9" fillId="0" borderId="0" xfId="38" applyNumberFormat="1" applyFont="1" applyBorder="1" applyAlignment="1">
      <alignment horizontal="right" vertical="top" textRotation="180"/>
    </xf>
    <xf numFmtId="188" fontId="9" fillId="0" borderId="0" xfId="38" applyNumberFormat="1" applyFont="1" applyAlignment="1">
      <alignment horizontal="right" vertical="top" textRotation="180"/>
    </xf>
    <xf numFmtId="43" fontId="5" fillId="0" borderId="20" xfId="38" applyFont="1" applyBorder="1" applyAlignment="1" quotePrefix="1">
      <alignment horizontal="center" vertical="top"/>
    </xf>
    <xf numFmtId="0" fontId="5" fillId="0" borderId="20" xfId="0" applyFont="1" applyBorder="1" applyAlignment="1" quotePrefix="1">
      <alignment horizontal="center" vertical="top"/>
    </xf>
    <xf numFmtId="43" fontId="9" fillId="33" borderId="18" xfId="38" applyFont="1" applyFill="1" applyBorder="1" applyAlignment="1">
      <alignment horizontal="left"/>
    </xf>
    <xf numFmtId="43" fontId="9" fillId="10" borderId="18" xfId="38" applyFont="1" applyFill="1" applyBorder="1" applyAlignment="1">
      <alignment horizontal="left"/>
    </xf>
    <xf numFmtId="43" fontId="9" fillId="35" borderId="18" xfId="0" applyNumberFormat="1" applyFont="1" applyFill="1" applyBorder="1" applyAlignment="1">
      <alignment/>
    </xf>
    <xf numFmtId="43" fontId="7" fillId="33" borderId="18" xfId="0" applyNumberFormat="1" applyFont="1" applyFill="1" applyBorder="1" applyAlignment="1" quotePrefix="1">
      <alignment horizontal="center"/>
    </xf>
    <xf numFmtId="0" fontId="44" fillId="0" borderId="22" xfId="0" applyFont="1" applyFill="1" applyBorder="1" applyAlignment="1">
      <alignment/>
    </xf>
    <xf numFmtId="43" fontId="10" fillId="0" borderId="22" xfId="38" applyFont="1" applyFill="1" applyBorder="1" applyAlignment="1">
      <alignment/>
    </xf>
    <xf numFmtId="0" fontId="4" fillId="3" borderId="18" xfId="0" applyFont="1" applyFill="1" applyBorder="1" applyAlignment="1">
      <alignment/>
    </xf>
    <xf numFmtId="43" fontId="5" fillId="0" borderId="22" xfId="38" applyFont="1" applyFill="1" applyBorder="1" applyAlignment="1" quotePrefix="1">
      <alignment horizontal="center"/>
    </xf>
    <xf numFmtId="0" fontId="46" fillId="0" borderId="22" xfId="0" applyFont="1" applyFill="1" applyBorder="1" applyAlignment="1">
      <alignment/>
    </xf>
    <xf numFmtId="43" fontId="4" fillId="0" borderId="22" xfId="0" applyNumberFormat="1" applyFont="1" applyFill="1" applyBorder="1" applyAlignment="1">
      <alignment horizontal="right"/>
    </xf>
    <xf numFmtId="43" fontId="18" fillId="0" borderId="22" xfId="0" applyNumberFormat="1" applyFont="1" applyFill="1" applyBorder="1" applyAlignment="1">
      <alignment horizontal="right"/>
    </xf>
    <xf numFmtId="43" fontId="5" fillId="0" borderId="20" xfId="0" applyNumberFormat="1" applyFont="1" applyBorder="1" applyAlignment="1">
      <alignment vertical="top"/>
    </xf>
    <xf numFmtId="43" fontId="7" fillId="0" borderId="20" xfId="38" applyFont="1" applyBorder="1" applyAlignment="1" quotePrefix="1">
      <alignment horizontal="right" vertical="top"/>
    </xf>
    <xf numFmtId="43" fontId="5" fillId="0" borderId="20" xfId="0" applyNumberFormat="1" applyFont="1" applyBorder="1" applyAlignment="1" quotePrefix="1">
      <alignment horizontal="center" vertical="top"/>
    </xf>
    <xf numFmtId="43" fontId="50" fillId="0" borderId="0" xfId="0" applyNumberFormat="1" applyFont="1" applyAlignment="1">
      <alignment vertical="center"/>
    </xf>
    <xf numFmtId="0" fontId="4" fillId="37" borderId="18" xfId="0" applyFont="1" applyFill="1" applyBorder="1" applyAlignment="1">
      <alignment/>
    </xf>
    <xf numFmtId="43" fontId="4" fillId="37" borderId="18" xfId="0" applyNumberFormat="1" applyFont="1" applyFill="1" applyBorder="1" applyAlignment="1">
      <alignment/>
    </xf>
    <xf numFmtId="43" fontId="5" fillId="0" borderId="22" xfId="0" applyNumberFormat="1" applyFont="1" applyBorder="1" applyAlignment="1">
      <alignment/>
    </xf>
    <xf numFmtId="43" fontId="4" fillId="0" borderId="22" xfId="0" applyNumberFormat="1" applyFont="1" applyFill="1" applyBorder="1" applyAlignment="1" quotePrefix="1">
      <alignment horizontal="center"/>
    </xf>
    <xf numFmtId="0" fontId="4" fillId="32" borderId="1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8" borderId="18" xfId="0" applyFont="1" applyFill="1" applyBorder="1" applyAlignment="1">
      <alignment horizontal="center"/>
    </xf>
    <xf numFmtId="43" fontId="4" fillId="38" borderId="18" xfId="0" applyNumberFormat="1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4" fillId="0" borderId="0" xfId="0" applyFont="1" applyAlignment="1">
      <alignment horizontal="right" textRotation="180"/>
    </xf>
    <xf numFmtId="43" fontId="4" fillId="38" borderId="18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43" fontId="25" fillId="39" borderId="24" xfId="0" applyNumberFormat="1" applyFont="1" applyFill="1" applyBorder="1" applyAlignment="1">
      <alignment/>
    </xf>
    <xf numFmtId="188" fontId="4" fillId="0" borderId="0" xfId="0" applyNumberFormat="1" applyFont="1" applyAlignment="1">
      <alignment horizontal="right" textRotation="180"/>
    </xf>
    <xf numFmtId="43" fontId="5" fillId="0" borderId="21" xfId="0" applyNumberFormat="1" applyFont="1" applyBorder="1" applyAlignment="1" quotePrefix="1">
      <alignment horizontal="center"/>
    </xf>
    <xf numFmtId="0" fontId="18" fillId="0" borderId="2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32" xfId="0" applyFont="1" applyBorder="1" applyAlignment="1">
      <alignment horizontal="left"/>
    </xf>
    <xf numFmtId="43" fontId="12" fillId="0" borderId="20" xfId="0" applyNumberFormat="1" applyFont="1" applyBorder="1" applyAlignment="1" quotePrefix="1">
      <alignment horizontal="center"/>
    </xf>
    <xf numFmtId="43" fontId="12" fillId="0" borderId="20" xfId="38" applyFont="1" applyBorder="1" applyAlignment="1" quotePrefix="1">
      <alignment horizontal="center"/>
    </xf>
    <xf numFmtId="43" fontId="5" fillId="33" borderId="10" xfId="38" applyFont="1" applyFill="1" applyBorder="1" applyAlignment="1" quotePrefix="1">
      <alignment/>
    </xf>
    <xf numFmtId="43" fontId="5" fillId="0" borderId="21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43" fontId="22" fillId="0" borderId="0" xfId="38" applyFont="1" applyAlignment="1">
      <alignment/>
    </xf>
    <xf numFmtId="0" fontId="4" fillId="0" borderId="33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/>
    </xf>
    <xf numFmtId="43" fontId="4" fillId="0" borderId="21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32" xfId="0" applyFont="1" applyBorder="1" applyAlignment="1">
      <alignment/>
    </xf>
    <xf numFmtId="0" fontId="51" fillId="0" borderId="28" xfId="0" applyFont="1" applyBorder="1" applyAlignment="1">
      <alignment/>
    </xf>
    <xf numFmtId="0" fontId="25" fillId="0" borderId="28" xfId="0" applyFont="1" applyBorder="1" applyAlignment="1">
      <alignment/>
    </xf>
    <xf numFmtId="43" fontId="5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43" fontId="22" fillId="33" borderId="0" xfId="38" applyFont="1" applyFill="1" applyAlignment="1">
      <alignment/>
    </xf>
    <xf numFmtId="4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3" fontId="4" fillId="0" borderId="0" xfId="38" applyFont="1" applyAlignment="1" quotePrefix="1">
      <alignment/>
    </xf>
    <xf numFmtId="43" fontId="52" fillId="0" borderId="0" xfId="0" applyNumberFormat="1" applyFont="1" applyAlignment="1">
      <alignment/>
    </xf>
    <xf numFmtId="43" fontId="52" fillId="33" borderId="0" xfId="0" applyNumberFormat="1" applyFont="1" applyFill="1" applyAlignment="1">
      <alignment/>
    </xf>
    <xf numFmtId="0" fontId="4" fillId="0" borderId="27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43" fontId="5" fillId="0" borderId="20" xfId="0" applyNumberFormat="1" applyFont="1" applyBorder="1" applyAlignment="1">
      <alignment horizontal="left"/>
    </xf>
    <xf numFmtId="0" fontId="5" fillId="4" borderId="18" xfId="0" applyFont="1" applyFill="1" applyBorder="1" applyAlignment="1">
      <alignment/>
    </xf>
    <xf numFmtId="43" fontId="5" fillId="4" borderId="18" xfId="0" applyNumberFormat="1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43" fontId="7" fillId="0" borderId="23" xfId="0" applyNumberFormat="1" applyFont="1" applyBorder="1" applyAlignment="1" quotePrefix="1">
      <alignment horizontal="center" vertical="center"/>
    </xf>
    <xf numFmtId="43" fontId="7" fillId="0" borderId="23" xfId="0" applyNumberFormat="1" applyFont="1" applyBorder="1" applyAlignment="1" quotePrefix="1">
      <alignment horizontal="center"/>
    </xf>
    <xf numFmtId="43" fontId="7" fillId="0" borderId="23" xfId="0" applyNumberFormat="1" applyFont="1" applyFill="1" applyBorder="1" applyAlignment="1" quotePrefix="1">
      <alignment horizontal="center"/>
    </xf>
    <xf numFmtId="43" fontId="22" fillId="35" borderId="18" xfId="38" applyFont="1" applyFill="1" applyBorder="1" applyAlignment="1">
      <alignment/>
    </xf>
    <xf numFmtId="43" fontId="22" fillId="10" borderId="18" xfId="38" applyFont="1" applyFill="1" applyBorder="1" applyAlignment="1">
      <alignment/>
    </xf>
    <xf numFmtId="43" fontId="22" fillId="33" borderId="18" xfId="0" applyNumberFormat="1" applyFont="1" applyFill="1" applyBorder="1" applyAlignment="1">
      <alignment horizontal="right"/>
    </xf>
    <xf numFmtId="0" fontId="38" fillId="0" borderId="23" xfId="0" applyFont="1" applyBorder="1" applyAlignment="1">
      <alignment horizontal="left"/>
    </xf>
    <xf numFmtId="43" fontId="9" fillId="10" borderId="18" xfId="0" applyNumberFormat="1" applyFont="1" applyFill="1" applyBorder="1" applyAlignment="1" quotePrefix="1">
      <alignment horizontal="center"/>
    </xf>
    <xf numFmtId="43" fontId="7" fillId="0" borderId="20" xfId="38" applyFont="1" applyBorder="1" applyAlignment="1" quotePrefix="1">
      <alignment horizontal="center" vertical="top"/>
    </xf>
    <xf numFmtId="0" fontId="7" fillId="0" borderId="23" xfId="0" applyFont="1" applyBorder="1" applyAlignment="1" quotePrefix="1">
      <alignment horizontal="center" vertical="top"/>
    </xf>
    <xf numFmtId="43" fontId="9" fillId="33" borderId="18" xfId="38" applyFont="1" applyFill="1" applyBorder="1" applyAlignment="1" quotePrefix="1">
      <alignment horizontal="center"/>
    </xf>
    <xf numFmtId="43" fontId="7" fillId="0" borderId="19" xfId="38" applyFont="1" applyFill="1" applyBorder="1" applyAlignment="1" quotePrefix="1">
      <alignment horizontal="center"/>
    </xf>
    <xf numFmtId="43" fontId="7" fillId="0" borderId="20" xfId="38" applyFont="1" applyFill="1" applyBorder="1" applyAlignment="1" quotePrefix="1">
      <alignment horizontal="center"/>
    </xf>
    <xf numFmtId="43" fontId="7" fillId="0" borderId="23" xfId="38" applyFont="1" applyFill="1" applyBorder="1" applyAlignment="1" quotePrefix="1">
      <alignment horizontal="center"/>
    </xf>
    <xf numFmtId="43" fontId="9" fillId="10" borderId="18" xfId="38" applyFont="1" applyFill="1" applyBorder="1" applyAlignment="1" quotePrefix="1">
      <alignment horizontal="center"/>
    </xf>
    <xf numFmtId="43" fontId="7" fillId="0" borderId="19" xfId="38" applyFont="1" applyBorder="1" applyAlignment="1" quotePrefix="1">
      <alignment horizontal="center"/>
    </xf>
    <xf numFmtId="0" fontId="7" fillId="0" borderId="20" xfId="0" applyFont="1" applyBorder="1" applyAlignment="1" quotePrefix="1">
      <alignment horizontal="center" vertical="top"/>
    </xf>
    <xf numFmtId="43" fontId="7" fillId="0" borderId="18" xfId="38" applyFont="1" applyBorder="1" applyAlignment="1" quotePrefix="1">
      <alignment horizontal="right"/>
    </xf>
    <xf numFmtId="43" fontId="7" fillId="0" borderId="2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39" borderId="31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3" fontId="4" fillId="0" borderId="25" xfId="38" applyFont="1" applyBorder="1" applyAlignment="1">
      <alignment horizontal="center"/>
    </xf>
    <xf numFmtId="43" fontId="4" fillId="0" borderId="39" xfId="38" applyFont="1" applyBorder="1" applyAlignment="1">
      <alignment horizontal="center"/>
    </xf>
    <xf numFmtId="43" fontId="4" fillId="0" borderId="26" xfId="38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43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right" textRotation="18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7</xdr:row>
      <xdr:rowOff>247650</xdr:rowOff>
    </xdr:to>
    <xdr:sp>
      <xdr:nvSpPr>
        <xdr:cNvPr id="1" name="Line 14"/>
        <xdr:cNvSpPr>
          <a:spLocks/>
        </xdr:cNvSpPr>
      </xdr:nvSpPr>
      <xdr:spPr>
        <a:xfrm>
          <a:off x="19050" y="1847850"/>
          <a:ext cx="426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9525</xdr:colOff>
      <xdr:row>32</xdr:row>
      <xdr:rowOff>247650</xdr:rowOff>
    </xdr:to>
    <xdr:sp>
      <xdr:nvSpPr>
        <xdr:cNvPr id="2" name="Line 15"/>
        <xdr:cNvSpPr>
          <a:spLocks/>
        </xdr:cNvSpPr>
      </xdr:nvSpPr>
      <xdr:spPr>
        <a:xfrm>
          <a:off x="19050" y="8601075"/>
          <a:ext cx="426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1</xdr:col>
      <xdr:colOff>9525</xdr:colOff>
      <xdr:row>57</xdr:row>
      <xdr:rowOff>247650</xdr:rowOff>
    </xdr:to>
    <xdr:sp>
      <xdr:nvSpPr>
        <xdr:cNvPr id="3" name="Line 16"/>
        <xdr:cNvSpPr>
          <a:spLocks/>
        </xdr:cNvSpPr>
      </xdr:nvSpPr>
      <xdr:spPr>
        <a:xfrm>
          <a:off x="19050" y="15725775"/>
          <a:ext cx="4267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19050</xdr:rowOff>
    </xdr:from>
    <xdr:to>
      <xdr:col>1</xdr:col>
      <xdr:colOff>9525</xdr:colOff>
      <xdr:row>82</xdr:row>
      <xdr:rowOff>247650</xdr:rowOff>
    </xdr:to>
    <xdr:sp>
      <xdr:nvSpPr>
        <xdr:cNvPr id="4" name="Line 17"/>
        <xdr:cNvSpPr>
          <a:spLocks/>
        </xdr:cNvSpPr>
      </xdr:nvSpPr>
      <xdr:spPr>
        <a:xfrm>
          <a:off x="19050" y="22412325"/>
          <a:ext cx="426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106</xdr:row>
      <xdr:rowOff>19050</xdr:rowOff>
    </xdr:from>
    <xdr:to>
      <xdr:col>1</xdr:col>
      <xdr:colOff>9525</xdr:colOff>
      <xdr:row>107</xdr:row>
      <xdr:rowOff>247650</xdr:rowOff>
    </xdr:to>
    <xdr:sp>
      <xdr:nvSpPr>
        <xdr:cNvPr id="5" name="Line 19"/>
        <xdr:cNvSpPr>
          <a:spLocks/>
        </xdr:cNvSpPr>
      </xdr:nvSpPr>
      <xdr:spPr>
        <a:xfrm>
          <a:off x="19050" y="28956000"/>
          <a:ext cx="4267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7</xdr:row>
      <xdr:rowOff>247650</xdr:rowOff>
    </xdr:to>
    <xdr:sp>
      <xdr:nvSpPr>
        <xdr:cNvPr id="2" name="Line 8"/>
        <xdr:cNvSpPr>
          <a:spLocks/>
        </xdr:cNvSpPr>
      </xdr:nvSpPr>
      <xdr:spPr>
        <a:xfrm>
          <a:off x="19050" y="1847850"/>
          <a:ext cx="3629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19050" y="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9525</xdr:colOff>
      <xdr:row>32</xdr:row>
      <xdr:rowOff>247650</xdr:rowOff>
    </xdr:to>
    <xdr:sp>
      <xdr:nvSpPr>
        <xdr:cNvPr id="4" name="Line 16"/>
        <xdr:cNvSpPr>
          <a:spLocks/>
        </xdr:cNvSpPr>
      </xdr:nvSpPr>
      <xdr:spPr>
        <a:xfrm>
          <a:off x="19050" y="8791575"/>
          <a:ext cx="3629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58</xdr:row>
      <xdr:rowOff>247650</xdr:rowOff>
    </xdr:to>
    <xdr:sp>
      <xdr:nvSpPr>
        <xdr:cNvPr id="5" name="Line 5"/>
        <xdr:cNvSpPr>
          <a:spLocks/>
        </xdr:cNvSpPr>
      </xdr:nvSpPr>
      <xdr:spPr>
        <a:xfrm>
          <a:off x="19050" y="15935325"/>
          <a:ext cx="3619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19050</xdr:rowOff>
    </xdr:from>
    <xdr:to>
      <xdr:col>1</xdr:col>
      <xdr:colOff>0</xdr:colOff>
      <xdr:row>85</xdr:row>
      <xdr:rowOff>247650</xdr:rowOff>
    </xdr:to>
    <xdr:sp>
      <xdr:nvSpPr>
        <xdr:cNvPr id="6" name="Line 5"/>
        <xdr:cNvSpPr>
          <a:spLocks/>
        </xdr:cNvSpPr>
      </xdr:nvSpPr>
      <xdr:spPr>
        <a:xfrm>
          <a:off x="19050" y="23345775"/>
          <a:ext cx="3619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19050</xdr:rowOff>
    </xdr:from>
    <xdr:to>
      <xdr:col>1</xdr:col>
      <xdr:colOff>9525</xdr:colOff>
      <xdr:row>85</xdr:row>
      <xdr:rowOff>247650</xdr:rowOff>
    </xdr:to>
    <xdr:sp>
      <xdr:nvSpPr>
        <xdr:cNvPr id="7" name="Line 6"/>
        <xdr:cNvSpPr>
          <a:spLocks/>
        </xdr:cNvSpPr>
      </xdr:nvSpPr>
      <xdr:spPr>
        <a:xfrm>
          <a:off x="19050" y="23345775"/>
          <a:ext cx="3629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6" name="Line 9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7" name="Line 10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8" name="Line 11"/>
        <xdr:cNvSpPr>
          <a:spLocks/>
        </xdr:cNvSpPr>
      </xdr:nvSpPr>
      <xdr:spPr>
        <a:xfrm>
          <a:off x="19050" y="13716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7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19050" y="1847850"/>
          <a:ext cx="2971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9525</xdr:colOff>
      <xdr:row>50</xdr:row>
      <xdr:rowOff>0</xdr:rowOff>
    </xdr:to>
    <xdr:sp>
      <xdr:nvSpPr>
        <xdr:cNvPr id="11" name="Line 14"/>
        <xdr:cNvSpPr>
          <a:spLocks/>
        </xdr:cNvSpPr>
      </xdr:nvSpPr>
      <xdr:spPr>
        <a:xfrm>
          <a:off x="19050" y="137160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9525</xdr:colOff>
      <xdr:row>50</xdr:row>
      <xdr:rowOff>0</xdr:rowOff>
    </xdr:to>
    <xdr:sp>
      <xdr:nvSpPr>
        <xdr:cNvPr id="12" name="Line 15"/>
        <xdr:cNvSpPr>
          <a:spLocks/>
        </xdr:cNvSpPr>
      </xdr:nvSpPr>
      <xdr:spPr>
        <a:xfrm>
          <a:off x="19050" y="137160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100">
      <selection activeCell="C12" sqref="C12"/>
    </sheetView>
  </sheetViews>
  <sheetFormatPr defaultColWidth="9.140625" defaultRowHeight="21.75"/>
  <cols>
    <col min="1" max="1" width="48.00390625" style="1" customWidth="1"/>
    <col min="2" max="2" width="17.7109375" style="1" customWidth="1"/>
    <col min="3" max="3" width="16.57421875" style="1" customWidth="1"/>
    <col min="4" max="4" width="16.140625" style="1" customWidth="1"/>
    <col min="5" max="5" width="14.140625" style="1" bestFit="1" customWidth="1"/>
    <col min="6" max="6" width="9.140625" style="1" customWidth="1"/>
    <col min="7" max="7" width="25.28125" style="1" customWidth="1"/>
    <col min="8" max="16384" width="9.140625" style="1" customWidth="1"/>
  </cols>
  <sheetData>
    <row r="1" spans="3:4" ht="21">
      <c r="C1" s="2" t="s">
        <v>896</v>
      </c>
      <c r="D1" s="2">
        <v>1</v>
      </c>
    </row>
    <row r="2" spans="1:4" ht="26.25">
      <c r="A2" s="1286" t="s">
        <v>69</v>
      </c>
      <c r="B2" s="1286"/>
      <c r="C2" s="1286"/>
      <c r="D2" s="1286"/>
    </row>
    <row r="3" spans="1:4" ht="26.25">
      <c r="A3" s="1286" t="s">
        <v>560</v>
      </c>
      <c r="B3" s="1286"/>
      <c r="C3" s="1286"/>
      <c r="D3" s="1286"/>
    </row>
    <row r="5" ht="21">
      <c r="A5" s="1" t="s">
        <v>118</v>
      </c>
    </row>
    <row r="6" spans="1:7" ht="96" customHeight="1">
      <c r="A6" s="1288" t="s">
        <v>592</v>
      </c>
      <c r="B6" s="1288"/>
      <c r="C6" s="1288"/>
      <c r="D6" s="1288"/>
      <c r="G6" s="1101"/>
    </row>
    <row r="7" ht="15" customHeight="1"/>
    <row r="8" ht="23.25">
      <c r="A8" s="152" t="s">
        <v>119</v>
      </c>
    </row>
    <row r="9" ht="21">
      <c r="A9" s="1" t="s">
        <v>120</v>
      </c>
    </row>
    <row r="10" ht="21">
      <c r="A10" s="1" t="s">
        <v>153</v>
      </c>
    </row>
    <row r="11" ht="21">
      <c r="A11" s="1" t="s">
        <v>154</v>
      </c>
    </row>
    <row r="12" spans="1:4" ht="21">
      <c r="A12" s="1" t="s">
        <v>409</v>
      </c>
      <c r="B12" s="39" t="s">
        <v>349</v>
      </c>
      <c r="C12" s="1064">
        <v>27838702.22</v>
      </c>
      <c r="D12" s="1" t="s">
        <v>55</v>
      </c>
    </row>
    <row r="13" spans="1:4" ht="21">
      <c r="A13" s="1" t="s">
        <v>121</v>
      </c>
      <c r="B13" s="39" t="s">
        <v>349</v>
      </c>
      <c r="C13" s="1064">
        <v>14495485.49</v>
      </c>
      <c r="D13" s="1" t="s">
        <v>55</v>
      </c>
    </row>
    <row r="14" spans="1:4" ht="21">
      <c r="A14" s="1" t="s">
        <v>122</v>
      </c>
      <c r="B14" s="39" t="s">
        <v>349</v>
      </c>
      <c r="C14" s="1064">
        <v>7547090.96</v>
      </c>
      <c r="D14" s="1" t="s">
        <v>55</v>
      </c>
    </row>
    <row r="15" ht="12.75" customHeight="1">
      <c r="A15" s="1" t="s">
        <v>123</v>
      </c>
    </row>
    <row r="16" ht="23.25">
      <c r="A16" s="152" t="s">
        <v>155</v>
      </c>
    </row>
    <row r="17" spans="1:3" ht="21">
      <c r="A17" s="2" t="s">
        <v>350</v>
      </c>
      <c r="B17" s="153">
        <f>+C18+C19+C20+C22+C24+C25</f>
        <v>19232120.04</v>
      </c>
      <c r="C17" s="2" t="s">
        <v>55</v>
      </c>
    </row>
    <row r="18" spans="1:7" ht="21">
      <c r="A18" s="1" t="s">
        <v>127</v>
      </c>
      <c r="B18" s="1066" t="s">
        <v>349</v>
      </c>
      <c r="C18" s="6">
        <v>116454.9</v>
      </c>
      <c r="D18" s="1" t="s">
        <v>55</v>
      </c>
      <c r="G18" s="8"/>
    </row>
    <row r="19" spans="1:4" ht="21">
      <c r="A19" s="1" t="s">
        <v>126</v>
      </c>
      <c r="B19" s="1066" t="s">
        <v>349</v>
      </c>
      <c r="C19" s="6">
        <v>132285.8</v>
      </c>
      <c r="D19" s="1" t="s">
        <v>55</v>
      </c>
    </row>
    <row r="20" spans="1:4" ht="21">
      <c r="A20" s="1" t="s">
        <v>351</v>
      </c>
      <c r="B20" s="1066" t="s">
        <v>349</v>
      </c>
      <c r="C20" s="6">
        <v>373700.74</v>
      </c>
      <c r="D20" s="1" t="s">
        <v>55</v>
      </c>
    </row>
    <row r="21" spans="1:4" ht="21">
      <c r="A21" s="1" t="s">
        <v>125</v>
      </c>
      <c r="B21" s="1066" t="s">
        <v>349</v>
      </c>
      <c r="C21" s="1067" t="s">
        <v>98</v>
      </c>
      <c r="D21" s="1" t="s">
        <v>55</v>
      </c>
    </row>
    <row r="22" spans="1:4" ht="21">
      <c r="A22" s="1" t="s">
        <v>128</v>
      </c>
      <c r="B22" s="1066" t="s">
        <v>349</v>
      </c>
      <c r="C22" s="6">
        <v>94200</v>
      </c>
      <c r="D22" s="1" t="s">
        <v>55</v>
      </c>
    </row>
    <row r="23" spans="1:4" ht="21">
      <c r="A23" s="1" t="s">
        <v>129</v>
      </c>
      <c r="B23" s="1066" t="s">
        <v>349</v>
      </c>
      <c r="C23" s="1067" t="s">
        <v>98</v>
      </c>
      <c r="D23" s="1" t="s">
        <v>55</v>
      </c>
    </row>
    <row r="24" spans="1:4" ht="21">
      <c r="A24" s="1" t="s">
        <v>130</v>
      </c>
      <c r="B24" s="1066" t="s">
        <v>349</v>
      </c>
      <c r="C24" s="6">
        <v>13232526.6</v>
      </c>
      <c r="D24" s="1" t="s">
        <v>55</v>
      </c>
    </row>
    <row r="25" spans="1:4" ht="21">
      <c r="A25" s="1" t="s">
        <v>131</v>
      </c>
      <c r="B25" s="1066" t="s">
        <v>349</v>
      </c>
      <c r="C25" s="712">
        <v>5282952</v>
      </c>
      <c r="D25" s="1" t="s">
        <v>55</v>
      </c>
    </row>
    <row r="26" spans="1:4" ht="21">
      <c r="A26" s="2" t="s">
        <v>396</v>
      </c>
      <c r="B26" s="151" t="s">
        <v>349</v>
      </c>
      <c r="C26" s="1067">
        <v>10405089</v>
      </c>
      <c r="D26" s="2" t="s">
        <v>55</v>
      </c>
    </row>
    <row r="27" spans="1:4" ht="21">
      <c r="A27" s="2" t="s">
        <v>398</v>
      </c>
      <c r="B27" s="151" t="s">
        <v>349</v>
      </c>
      <c r="C27" s="153">
        <f>+C28+C29+C30+C32+C34</f>
        <v>16082123.709999999</v>
      </c>
      <c r="D27" s="2" t="s">
        <v>124</v>
      </c>
    </row>
    <row r="28" spans="1:4" ht="21">
      <c r="A28" s="1" t="s">
        <v>132</v>
      </c>
      <c r="B28" s="1066" t="s">
        <v>349</v>
      </c>
      <c r="C28" s="6">
        <v>512996</v>
      </c>
      <c r="D28" s="1" t="s">
        <v>55</v>
      </c>
    </row>
    <row r="29" spans="1:4" ht="21">
      <c r="A29" s="1287" t="s">
        <v>877</v>
      </c>
      <c r="B29" s="1287"/>
      <c r="C29" s="6">
        <v>6877502</v>
      </c>
      <c r="D29" s="1" t="s">
        <v>55</v>
      </c>
    </row>
    <row r="30" spans="1:4" ht="21">
      <c r="A30" s="1" t="s">
        <v>133</v>
      </c>
      <c r="B30" s="1066" t="s">
        <v>349</v>
      </c>
      <c r="C30" s="6">
        <v>3759143.43</v>
      </c>
      <c r="D30" s="1" t="s">
        <v>55</v>
      </c>
    </row>
    <row r="31" spans="1:4" ht="21">
      <c r="A31" s="1" t="s">
        <v>134</v>
      </c>
      <c r="B31" s="1066"/>
      <c r="C31" s="6"/>
      <c r="D31" s="1" t="s">
        <v>896</v>
      </c>
    </row>
    <row r="32" spans="1:4" ht="21">
      <c r="A32" s="1" t="s">
        <v>135</v>
      </c>
      <c r="B32" s="1066" t="s">
        <v>349</v>
      </c>
      <c r="C32" s="6">
        <v>3651349</v>
      </c>
      <c r="D32" s="1" t="s">
        <v>55</v>
      </c>
    </row>
    <row r="33" spans="1:4" ht="21">
      <c r="A33" s="1" t="s">
        <v>136</v>
      </c>
      <c r="B33" s="1066" t="s">
        <v>349</v>
      </c>
      <c r="C33" s="1068" t="s">
        <v>98</v>
      </c>
      <c r="D33" s="1" t="s">
        <v>55</v>
      </c>
    </row>
    <row r="34" spans="1:4" ht="21">
      <c r="A34" s="1" t="s">
        <v>137</v>
      </c>
      <c r="B34" s="1066" t="s">
        <v>349</v>
      </c>
      <c r="C34" s="6">
        <v>1281133.28</v>
      </c>
      <c r="D34" s="1" t="s">
        <v>55</v>
      </c>
    </row>
    <row r="35" spans="1:4" ht="21">
      <c r="A35" s="1289" t="s">
        <v>395</v>
      </c>
      <c r="B35" s="1289"/>
      <c r="C35" s="154">
        <v>10282471</v>
      </c>
      <c r="D35" s="2" t="s">
        <v>55</v>
      </c>
    </row>
    <row r="36" spans="1:4" ht="21">
      <c r="A36" s="1289" t="s">
        <v>458</v>
      </c>
      <c r="B36" s="1289"/>
      <c r="C36" s="1067">
        <v>1668609.07</v>
      </c>
      <c r="D36" s="2" t="s">
        <v>55</v>
      </c>
    </row>
    <row r="37" spans="3:4" ht="21">
      <c r="C37" s="2" t="s">
        <v>896</v>
      </c>
      <c r="D37" s="2">
        <v>2</v>
      </c>
    </row>
    <row r="38" spans="1:4" ht="26.25">
      <c r="A38" s="1286" t="s">
        <v>69</v>
      </c>
      <c r="B38" s="1286"/>
      <c r="C38" s="1286"/>
      <c r="D38" s="1286"/>
    </row>
    <row r="39" spans="1:4" ht="26.25">
      <c r="A39" s="1286" t="s">
        <v>30</v>
      </c>
      <c r="B39" s="1286"/>
      <c r="C39" s="1286"/>
      <c r="D39" s="1286"/>
    </row>
    <row r="40" spans="1:4" ht="26.25">
      <c r="A40" s="1286" t="s">
        <v>70</v>
      </c>
      <c r="B40" s="1286"/>
      <c r="C40" s="1286"/>
      <c r="D40" s="1286"/>
    </row>
    <row r="41" spans="1:4" ht="26.25">
      <c r="A41" s="1286" t="s">
        <v>71</v>
      </c>
      <c r="B41" s="1286"/>
      <c r="C41" s="1286"/>
      <c r="D41" s="1286"/>
    </row>
    <row r="42" spans="1:4" ht="26.25">
      <c r="A42" s="1069"/>
      <c r="B42" s="1069"/>
      <c r="C42" s="1069"/>
      <c r="D42" s="1069"/>
    </row>
    <row r="43" ht="21">
      <c r="A43" s="2" t="s">
        <v>112</v>
      </c>
    </row>
    <row r="44" spans="1:4" ht="21">
      <c r="A44" s="1284" t="s">
        <v>113</v>
      </c>
      <c r="B44" s="3" t="s">
        <v>114</v>
      </c>
      <c r="C44" s="3" t="s">
        <v>895</v>
      </c>
      <c r="D44" s="3" t="s">
        <v>895</v>
      </c>
    </row>
    <row r="45" spans="1:4" ht="21">
      <c r="A45" s="1285"/>
      <c r="B45" s="110" t="s">
        <v>612</v>
      </c>
      <c r="C45" s="110" t="s">
        <v>893</v>
      </c>
      <c r="D45" s="110" t="s">
        <v>297</v>
      </c>
    </row>
    <row r="46" spans="1:4" ht="24.75" customHeight="1">
      <c r="A46" s="1083" t="s">
        <v>384</v>
      </c>
      <c r="B46" s="1070"/>
      <c r="C46" s="1070"/>
      <c r="D46" s="1070"/>
    </row>
    <row r="47" spans="1:4" ht="24.75" customHeight="1">
      <c r="A47" s="4" t="s">
        <v>352</v>
      </c>
      <c r="B47" s="1071">
        <v>116454.9</v>
      </c>
      <c r="C47" s="1071">
        <v>98000</v>
      </c>
      <c r="D47" s="1071">
        <v>116500</v>
      </c>
    </row>
    <row r="48" spans="1:4" ht="24.75" customHeight="1">
      <c r="A48" s="4" t="s">
        <v>356</v>
      </c>
      <c r="B48" s="1071">
        <v>132285.8</v>
      </c>
      <c r="C48" s="1071">
        <v>37400</v>
      </c>
      <c r="D48" s="1071">
        <v>136700</v>
      </c>
    </row>
    <row r="49" spans="1:4" ht="24.75" customHeight="1">
      <c r="A49" s="4" t="s">
        <v>380</v>
      </c>
      <c r="B49" s="1071">
        <v>373700.74</v>
      </c>
      <c r="C49" s="1071">
        <v>350200</v>
      </c>
      <c r="D49" s="1071">
        <v>374000</v>
      </c>
    </row>
    <row r="50" spans="1:4" ht="24.75" customHeight="1">
      <c r="A50" s="4" t="s">
        <v>381</v>
      </c>
      <c r="B50" s="1072" t="s">
        <v>98</v>
      </c>
      <c r="C50" s="1072" t="s">
        <v>98</v>
      </c>
      <c r="D50" s="1072" t="s">
        <v>98</v>
      </c>
    </row>
    <row r="51" spans="1:4" ht="24.75" customHeight="1">
      <c r="A51" s="4" t="s">
        <v>382</v>
      </c>
      <c r="B51" s="1071">
        <v>94200</v>
      </c>
      <c r="C51" s="1071">
        <v>49800</v>
      </c>
      <c r="D51" s="1071">
        <v>94300</v>
      </c>
    </row>
    <row r="52" spans="1:4" ht="24.75" customHeight="1">
      <c r="A52" s="1084" t="s">
        <v>383</v>
      </c>
      <c r="B52" s="1072" t="s">
        <v>98</v>
      </c>
      <c r="C52" s="1072" t="s">
        <v>98</v>
      </c>
      <c r="D52" s="1072"/>
    </row>
    <row r="53" spans="1:4" ht="24.75" customHeight="1">
      <c r="A53" s="1085" t="s">
        <v>115</v>
      </c>
      <c r="B53" s="1073">
        <f>+B47+B48+B49+B51</f>
        <v>716641.44</v>
      </c>
      <c r="C53" s="1073">
        <f>+C47+C48+C49+C51</f>
        <v>535400</v>
      </c>
      <c r="D53" s="1073">
        <f>+D47+D48+D49+D51</f>
        <v>721500</v>
      </c>
    </row>
    <row r="54" spans="1:4" ht="18.75" customHeight="1">
      <c r="A54" s="1086"/>
      <c r="B54" s="1045"/>
      <c r="C54" s="1045"/>
      <c r="D54" s="1045"/>
    </row>
    <row r="55" spans="1:4" ht="24.75" customHeight="1">
      <c r="A55" s="1087" t="s">
        <v>385</v>
      </c>
      <c r="B55" s="4"/>
      <c r="C55" s="4"/>
      <c r="D55" s="4"/>
    </row>
    <row r="56" spans="1:4" ht="24.75" customHeight="1">
      <c r="A56" s="1087" t="s">
        <v>116</v>
      </c>
      <c r="B56" s="4"/>
      <c r="C56" s="4"/>
      <c r="D56" s="4"/>
    </row>
    <row r="57" spans="1:4" ht="24.75" customHeight="1">
      <c r="A57" s="4" t="s">
        <v>386</v>
      </c>
      <c r="B57" s="1074">
        <v>13232526.6</v>
      </c>
      <c r="C57" s="1074">
        <v>12026600</v>
      </c>
      <c r="D57" s="1074">
        <v>13233500</v>
      </c>
    </row>
    <row r="58" spans="1:4" ht="21" customHeight="1">
      <c r="A58" s="1088" t="s">
        <v>138</v>
      </c>
      <c r="B58" s="1089">
        <f>+B57</f>
        <v>13232526.6</v>
      </c>
      <c r="C58" s="1075">
        <f>+C57</f>
        <v>12026600</v>
      </c>
      <c r="D58" s="1075">
        <f>+D57</f>
        <v>13233500</v>
      </c>
    </row>
    <row r="59" spans="1:4" ht="20.25" customHeight="1">
      <c r="A59" s="1090" t="s">
        <v>139</v>
      </c>
      <c r="B59" s="1076"/>
      <c r="C59" s="1076"/>
      <c r="D59" s="1076"/>
    </row>
    <row r="60" spans="1:4" ht="18.75" customHeight="1">
      <c r="A60" s="1091"/>
      <c r="B60" s="1077"/>
      <c r="C60" s="1077"/>
      <c r="D60" s="1077"/>
    </row>
    <row r="61" spans="1:4" ht="24.75" customHeight="1">
      <c r="A61" s="1092" t="s">
        <v>387</v>
      </c>
      <c r="B61" s="1078"/>
      <c r="C61" s="1078"/>
      <c r="D61" s="1078"/>
    </row>
    <row r="62" spans="1:4" ht="24.75" customHeight="1">
      <c r="A62" s="1084" t="s">
        <v>388</v>
      </c>
      <c r="B62" s="1079">
        <v>5282952</v>
      </c>
      <c r="C62" s="1079">
        <v>5720000</v>
      </c>
      <c r="D62" s="1079">
        <v>14347000</v>
      </c>
    </row>
    <row r="63" spans="1:4" ht="23.25" customHeight="1">
      <c r="A63" s="1093" t="s">
        <v>117</v>
      </c>
      <c r="B63" s="1080">
        <f>+B62</f>
        <v>5282952</v>
      </c>
      <c r="C63" s="1080">
        <f>+C62</f>
        <v>5720000</v>
      </c>
      <c r="D63" s="1080"/>
    </row>
    <row r="64" spans="1:4" ht="19.5" customHeight="1" thickBot="1">
      <c r="A64" s="1094" t="s">
        <v>116</v>
      </c>
      <c r="B64" s="1081"/>
      <c r="C64" s="1081"/>
      <c r="D64" s="1081">
        <f>+D62</f>
        <v>14347000</v>
      </c>
    </row>
    <row r="65" spans="1:4" ht="24.75" customHeight="1" thickBot="1">
      <c r="A65" s="1095" t="s">
        <v>80</v>
      </c>
      <c r="B65" s="1096">
        <f>+B53+B58+B63</f>
        <v>19232120.04</v>
      </c>
      <c r="C65" s="1082">
        <f>+C53+C58+C63</f>
        <v>18282000</v>
      </c>
      <c r="D65" s="1082">
        <f>+D53+D58+D64</f>
        <v>28302000</v>
      </c>
    </row>
    <row r="73" spans="3:4" ht="21">
      <c r="C73" s="2"/>
      <c r="D73" s="2">
        <v>3</v>
      </c>
    </row>
    <row r="74" spans="1:4" ht="26.25">
      <c r="A74" s="1286" t="s">
        <v>69</v>
      </c>
      <c r="B74" s="1286"/>
      <c r="C74" s="1286"/>
      <c r="D74" s="1286"/>
    </row>
    <row r="75" spans="1:4" ht="26.25">
      <c r="A75" s="1286" t="s">
        <v>30</v>
      </c>
      <c r="B75" s="1286"/>
      <c r="C75" s="1286"/>
      <c r="D75" s="1286"/>
    </row>
    <row r="76" spans="1:4" ht="26.25">
      <c r="A76" s="1286" t="s">
        <v>70</v>
      </c>
      <c r="B76" s="1286"/>
      <c r="C76" s="1286"/>
      <c r="D76" s="1286"/>
    </row>
    <row r="77" spans="1:4" ht="26.25">
      <c r="A77" s="1286" t="s">
        <v>71</v>
      </c>
      <c r="B77" s="1286"/>
      <c r="C77" s="1286"/>
      <c r="D77" s="1286"/>
    </row>
    <row r="78" spans="1:4" ht="26.25">
      <c r="A78" s="1069"/>
      <c r="B78" s="1069"/>
      <c r="C78" s="1069"/>
      <c r="D78" s="1069"/>
    </row>
    <row r="79" ht="21">
      <c r="A79" s="2" t="s">
        <v>72</v>
      </c>
    </row>
    <row r="80" spans="1:7" ht="21">
      <c r="A80" s="1284" t="s">
        <v>73</v>
      </c>
      <c r="B80" s="3" t="s">
        <v>907</v>
      </c>
      <c r="C80" s="3" t="s">
        <v>895</v>
      </c>
      <c r="D80" s="3" t="s">
        <v>895</v>
      </c>
      <c r="G80" s="8"/>
    </row>
    <row r="81" spans="1:4" ht="21">
      <c r="A81" s="1285"/>
      <c r="B81" s="110" t="s">
        <v>612</v>
      </c>
      <c r="C81" s="110" t="s">
        <v>893</v>
      </c>
      <c r="D81" s="110" t="s">
        <v>297</v>
      </c>
    </row>
    <row r="82" spans="1:4" ht="21">
      <c r="A82" s="93" t="s">
        <v>75</v>
      </c>
      <c r="B82" s="84"/>
      <c r="C82" s="84"/>
      <c r="D82" s="84"/>
    </row>
    <row r="83" spans="1:7" ht="30" customHeight="1">
      <c r="A83" s="62" t="s">
        <v>389</v>
      </c>
      <c r="B83" s="63">
        <v>512996</v>
      </c>
      <c r="C83" s="1097">
        <v>1264410</v>
      </c>
      <c r="D83" s="1097">
        <f>+งบกลาง!G26</f>
        <v>9207190</v>
      </c>
      <c r="G83" s="6"/>
    </row>
    <row r="84" spans="1:7" ht="30" customHeight="1">
      <c r="A84" s="67" t="s">
        <v>390</v>
      </c>
      <c r="B84" s="68">
        <v>6877502</v>
      </c>
      <c r="C84" s="1098">
        <v>8223480</v>
      </c>
      <c r="D84" s="1098">
        <f>+บริหารทั่วไป!G225+บริหารทั่วไป!G35+' กศ.'!G18+เคหะ!G20</f>
        <v>9017160</v>
      </c>
      <c r="E84" s="8"/>
      <c r="G84" s="8"/>
    </row>
    <row r="85" spans="1:4" ht="30" customHeight="1">
      <c r="A85" s="91" t="s">
        <v>391</v>
      </c>
      <c r="B85" s="1063"/>
      <c r="C85" s="1099"/>
      <c r="D85" s="1099"/>
    </row>
    <row r="86" spans="1:7" ht="30" customHeight="1">
      <c r="A86" s="67" t="s">
        <v>919</v>
      </c>
      <c r="B86" s="68">
        <v>3759143.43</v>
      </c>
      <c r="C86" s="1098">
        <v>5070040</v>
      </c>
      <c r="D86" s="1098">
        <f>+บริหารทั่วไป!G118+บริหารทั่วไป!G207+บริหารทั่วไป!G265+ป้องกัน!G52+' กศ.'!G39+' กศ.'!G79+' สธ.'!G20+เคหะ!G64+เข้มแข็ง!G60+ศาสนา!G35+ศาสนา!G100+เกษตร!G23+เกษตร!G42</f>
        <v>5703400</v>
      </c>
      <c r="G86" s="8"/>
    </row>
    <row r="87" spans="1:4" ht="30" customHeight="1">
      <c r="A87" s="91" t="s">
        <v>76</v>
      </c>
      <c r="B87" s="1063"/>
      <c r="C87" s="1099"/>
      <c r="D87" s="1099"/>
    </row>
    <row r="88" spans="1:7" ht="30" customHeight="1">
      <c r="A88" s="62" t="s">
        <v>392</v>
      </c>
      <c r="B88" s="63">
        <v>3651349</v>
      </c>
      <c r="C88" s="1097">
        <v>2575010</v>
      </c>
      <c r="D88" s="1097">
        <f>+บริหารทั่วไป!G175+บริหารทั่วไป!G288+ป้องกัน!G69+' กศ.'!G95+เคหะ!G91+เคหะ!G117+ศาสนา!G62</f>
        <v>3239750</v>
      </c>
      <c r="E88" s="8"/>
      <c r="G88" s="8"/>
    </row>
    <row r="89" spans="1:4" ht="30" customHeight="1">
      <c r="A89" s="62" t="s">
        <v>393</v>
      </c>
      <c r="B89" s="95" t="s">
        <v>98</v>
      </c>
      <c r="C89" s="95" t="s">
        <v>98</v>
      </c>
      <c r="D89" s="95" t="s">
        <v>98</v>
      </c>
    </row>
    <row r="90" spans="1:7" ht="30" customHeight="1" thickBot="1">
      <c r="A90" s="67" t="s">
        <v>394</v>
      </c>
      <c r="B90" s="68">
        <v>1281133.28</v>
      </c>
      <c r="C90" s="1100">
        <v>1149060</v>
      </c>
      <c r="D90" s="1100">
        <f>+บริหารทั่วไป!G192+ป้องกัน!G75+' กศ.'!G108+' สธ.'!G40+สงเคราะห์!G22+เข้มแข็ง!G81+ศาสนา!G68+ศาสนา!G142</f>
        <v>1134500</v>
      </c>
      <c r="G90" s="8"/>
    </row>
    <row r="91" spans="1:7" ht="30" customHeight="1" thickBot="1">
      <c r="A91" s="1102" t="s">
        <v>301</v>
      </c>
      <c r="B91" s="1096">
        <f>+B83+B84+B86+B88+B90</f>
        <v>16082123.709999999</v>
      </c>
      <c r="C91" s="1096">
        <f>+C83+C84+C86+C88+C90</f>
        <v>18282000</v>
      </c>
      <c r="D91" s="1096">
        <f>+D83+D84+D86+D88+D90</f>
        <v>28302000</v>
      </c>
      <c r="G91" s="8"/>
    </row>
    <row r="99" ht="21">
      <c r="A99" s="1103"/>
    </row>
  </sheetData>
  <sheetProtection/>
  <mergeCells count="16">
    <mergeCell ref="A2:D2"/>
    <mergeCell ref="A3:D3"/>
    <mergeCell ref="A38:D38"/>
    <mergeCell ref="A39:D39"/>
    <mergeCell ref="A29:B29"/>
    <mergeCell ref="A6:D6"/>
    <mergeCell ref="A35:B35"/>
    <mergeCell ref="A36:B36"/>
    <mergeCell ref="A44:A45"/>
    <mergeCell ref="A40:D40"/>
    <mergeCell ref="A41:D41"/>
    <mergeCell ref="A80:A81"/>
    <mergeCell ref="A74:D74"/>
    <mergeCell ref="A75:D75"/>
    <mergeCell ref="A76:D76"/>
    <mergeCell ref="A77:D77"/>
  </mergeCells>
  <printOptions/>
  <pageMargins left="0.71" right="0.18" top="0.39" bottom="0.44" header="0.31" footer="0.4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49">
      <selection activeCell="A54" sqref="A54:IV59"/>
    </sheetView>
  </sheetViews>
  <sheetFormatPr defaultColWidth="9.140625" defaultRowHeight="21.75"/>
  <cols>
    <col min="1" max="1" width="70.421875" style="1" customWidth="1"/>
    <col min="2" max="3" width="16.7109375" style="1" customWidth="1"/>
    <col min="4" max="4" width="16.7109375" style="772" customWidth="1"/>
    <col min="5" max="5" width="16.7109375" style="1" customWidth="1"/>
    <col min="6" max="6" width="8.7109375" style="1" customWidth="1"/>
    <col min="7" max="7" width="14.28125" style="11" customWidth="1"/>
    <col min="8" max="8" width="16.140625" style="1" customWidth="1"/>
    <col min="9" max="16384" width="9.140625" style="1" customWidth="1"/>
  </cols>
  <sheetData>
    <row r="1" spans="1:7" ht="20.25" customHeight="1">
      <c r="A1" s="1303" t="s">
        <v>904</v>
      </c>
      <c r="B1" s="1303"/>
      <c r="C1" s="1303"/>
      <c r="D1" s="1303"/>
      <c r="E1" s="1303"/>
      <c r="F1" s="1303"/>
      <c r="G1" s="1303"/>
    </row>
    <row r="2" spans="1:7" ht="20.25" customHeight="1">
      <c r="A2" s="1303" t="s">
        <v>30</v>
      </c>
      <c r="B2" s="1303"/>
      <c r="C2" s="1303"/>
      <c r="D2" s="1303"/>
      <c r="E2" s="1303"/>
      <c r="F2" s="1303"/>
      <c r="G2" s="1303"/>
    </row>
    <row r="3" spans="1:7" ht="20.25" customHeight="1">
      <c r="A3" s="1303" t="s">
        <v>905</v>
      </c>
      <c r="B3" s="1303"/>
      <c r="C3" s="1303"/>
      <c r="D3" s="1303"/>
      <c r="E3" s="1303"/>
      <c r="F3" s="1303"/>
      <c r="G3" s="1303"/>
    </row>
    <row r="4" spans="1:7" ht="20.25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19.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19.5" customHeight="1">
      <c r="A6" s="1298" t="s">
        <v>67</v>
      </c>
      <c r="B6" s="24" t="s">
        <v>74</v>
      </c>
      <c r="C6" s="3" t="s">
        <v>908</v>
      </c>
      <c r="D6" s="657" t="s">
        <v>611</v>
      </c>
      <c r="E6" s="25" t="s">
        <v>612</v>
      </c>
      <c r="F6" s="416" t="s">
        <v>909</v>
      </c>
      <c r="G6" s="417" t="s">
        <v>893</v>
      </c>
    </row>
    <row r="7" spans="1:7" s="2" customFormat="1" ht="19.5" customHeight="1">
      <c r="A7" s="1298"/>
      <c r="B7" s="7"/>
      <c r="C7" s="7"/>
      <c r="D7" s="768"/>
      <c r="E7" s="22"/>
      <c r="F7" s="418" t="s">
        <v>910</v>
      </c>
      <c r="G7" s="22"/>
    </row>
    <row r="8" spans="1:8" ht="19.5" customHeight="1">
      <c r="A8" s="26"/>
      <c r="B8" s="26"/>
      <c r="C8" s="26"/>
      <c r="D8" s="769"/>
      <c r="E8" s="14"/>
      <c r="F8" s="419" t="s">
        <v>911</v>
      </c>
      <c r="G8" s="14"/>
      <c r="H8" s="8"/>
    </row>
    <row r="9" spans="1:8" ht="19.5" customHeight="1">
      <c r="A9" s="27" t="s">
        <v>58</v>
      </c>
      <c r="B9" s="58"/>
      <c r="C9" s="58"/>
      <c r="D9" s="770"/>
      <c r="E9" s="59"/>
      <c r="F9" s="58"/>
      <c r="G9" s="58"/>
      <c r="H9" s="8"/>
    </row>
    <row r="10" spans="1:8" ht="19.5" customHeight="1">
      <c r="A10" s="1184" t="s">
        <v>59</v>
      </c>
      <c r="B10" s="60"/>
      <c r="C10" s="60"/>
      <c r="D10" s="771"/>
      <c r="E10" s="61"/>
      <c r="F10" s="60"/>
      <c r="G10" s="60"/>
      <c r="H10" s="8"/>
    </row>
    <row r="11" spans="1:7" ht="19.5" customHeight="1">
      <c r="A11" s="58" t="s">
        <v>726</v>
      </c>
      <c r="B11" s="69"/>
      <c r="C11" s="69"/>
      <c r="D11" s="1182"/>
      <c r="E11" s="1183"/>
      <c r="F11" s="69"/>
      <c r="G11" s="69"/>
    </row>
    <row r="12" spans="1:7" ht="19.5" customHeight="1">
      <c r="A12" s="60" t="s">
        <v>840</v>
      </c>
      <c r="B12" s="60"/>
      <c r="C12" s="60"/>
      <c r="D12" s="771"/>
      <c r="E12" s="101"/>
      <c r="F12" s="60"/>
      <c r="G12" s="60"/>
    </row>
    <row r="13" spans="1:7" ht="19.5" customHeight="1">
      <c r="A13" s="60" t="s">
        <v>622</v>
      </c>
      <c r="B13" s="60"/>
      <c r="C13" s="60"/>
      <c r="D13" s="771"/>
      <c r="E13" s="101"/>
      <c r="F13" s="60"/>
      <c r="G13" s="60"/>
    </row>
    <row r="14" spans="1:7" ht="19.5" customHeight="1">
      <c r="A14" s="77" t="s">
        <v>269</v>
      </c>
      <c r="B14" s="1034">
        <v>67600</v>
      </c>
      <c r="C14" s="184" t="s">
        <v>98</v>
      </c>
      <c r="D14" s="184" t="s">
        <v>98</v>
      </c>
      <c r="E14" s="184" t="s">
        <v>98</v>
      </c>
      <c r="F14" s="184" t="s">
        <v>98</v>
      </c>
      <c r="G14" s="184" t="s">
        <v>98</v>
      </c>
    </row>
    <row r="15" spans="1:7" ht="19.5" customHeight="1">
      <c r="A15" s="517" t="s">
        <v>232</v>
      </c>
      <c r="B15" s="1036"/>
      <c r="C15" s="285"/>
      <c r="D15" s="1037"/>
      <c r="E15" s="285"/>
      <c r="F15" s="285"/>
      <c r="G15" s="1038"/>
    </row>
    <row r="16" spans="1:8" ht="19.5" customHeight="1">
      <c r="A16" s="1026" t="s">
        <v>270</v>
      </c>
      <c r="B16" s="1027">
        <f>+B14</f>
        <v>67600</v>
      </c>
      <c r="C16" s="1028">
        <f>+C15</f>
        <v>0</v>
      </c>
      <c r="D16" s="1230">
        <f>+D15</f>
        <v>0</v>
      </c>
      <c r="E16" s="1230">
        <f>+E15</f>
        <v>0</v>
      </c>
      <c r="F16" s="1230">
        <f>+F15</f>
        <v>0</v>
      </c>
      <c r="G16" s="1230">
        <f>+G15</f>
        <v>0</v>
      </c>
      <c r="H16" s="8"/>
    </row>
    <row r="17" spans="1:7" ht="19.5" customHeight="1">
      <c r="A17" s="58" t="s">
        <v>841</v>
      </c>
      <c r="B17" s="58"/>
      <c r="C17" s="1033"/>
      <c r="D17" s="1039"/>
      <c r="E17" s="58"/>
      <c r="F17" s="58"/>
      <c r="G17" s="783"/>
    </row>
    <row r="18" spans="1:9" ht="19.5" customHeight="1">
      <c r="A18" s="94" t="s">
        <v>268</v>
      </c>
      <c r="B18" s="370" t="s">
        <v>98</v>
      </c>
      <c r="C18" s="88">
        <v>35850</v>
      </c>
      <c r="D18" s="1122">
        <v>59320</v>
      </c>
      <c r="E18" s="405">
        <v>80000</v>
      </c>
      <c r="F18" s="508" t="s">
        <v>1</v>
      </c>
      <c r="G18" s="88">
        <v>80000</v>
      </c>
      <c r="H18" s="8">
        <f>+D18-G18</f>
        <v>-20680</v>
      </c>
      <c r="I18" s="8">
        <f>+H18*100/D18</f>
        <v>-34.86176668914363</v>
      </c>
    </row>
    <row r="19" spans="1:9" ht="21.75" customHeight="1">
      <c r="A19" s="43" t="s">
        <v>54</v>
      </c>
      <c r="B19" s="149" t="s">
        <v>98</v>
      </c>
      <c r="C19" s="327">
        <f aca="true" t="shared" si="0" ref="C19:E20">+C18</f>
        <v>35850</v>
      </c>
      <c r="D19" s="1123">
        <f t="shared" si="0"/>
        <v>59320</v>
      </c>
      <c r="E19" s="447">
        <f t="shared" si="0"/>
        <v>80000</v>
      </c>
      <c r="F19" s="622" t="s">
        <v>1</v>
      </c>
      <c r="G19" s="48">
        <f>+G18</f>
        <v>80000</v>
      </c>
      <c r="H19" s="8">
        <f>+D19-G19</f>
        <v>-20680</v>
      </c>
      <c r="I19" s="8">
        <f>+H19*100/D19</f>
        <v>-34.86176668914363</v>
      </c>
    </row>
    <row r="20" spans="1:9" ht="21.75" customHeight="1">
      <c r="A20" s="1015" t="s">
        <v>101</v>
      </c>
      <c r="B20" s="1017">
        <f>+B16</f>
        <v>67600</v>
      </c>
      <c r="C20" s="1029">
        <f t="shared" si="0"/>
        <v>35850</v>
      </c>
      <c r="D20" s="1124">
        <f t="shared" si="0"/>
        <v>59320</v>
      </c>
      <c r="E20" s="1030">
        <f t="shared" si="0"/>
        <v>80000</v>
      </c>
      <c r="F20" s="1031" t="s">
        <v>1</v>
      </c>
      <c r="G20" s="1032">
        <f>+G19</f>
        <v>80000</v>
      </c>
      <c r="H20" s="8">
        <f>+D20-G20</f>
        <v>-20680</v>
      </c>
      <c r="I20" s="8">
        <f>+H20*100/D20</f>
        <v>-34.86176668914363</v>
      </c>
    </row>
    <row r="21" spans="1:9" ht="21.75" customHeight="1">
      <c r="A21" s="96" t="s">
        <v>707</v>
      </c>
      <c r="B21" s="1040"/>
      <c r="C21" s="483"/>
      <c r="D21" s="1039"/>
      <c r="E21" s="483"/>
      <c r="F21" s="183"/>
      <c r="G21" s="783"/>
      <c r="H21" s="12"/>
      <c r="I21" s="12"/>
    </row>
    <row r="22" spans="1:9" ht="21.75" customHeight="1">
      <c r="A22" s="77" t="s">
        <v>244</v>
      </c>
      <c r="B22" s="1041"/>
      <c r="C22" s="202"/>
      <c r="D22" s="1035"/>
      <c r="E22" s="202"/>
      <c r="F22" s="150"/>
      <c r="G22" s="103"/>
      <c r="H22" s="12"/>
      <c r="I22" s="12"/>
    </row>
    <row r="23" spans="1:9" ht="21.75" customHeight="1">
      <c r="A23" s="77" t="s">
        <v>39</v>
      </c>
      <c r="B23" s="78">
        <v>10000</v>
      </c>
      <c r="C23" s="323" t="s">
        <v>98</v>
      </c>
      <c r="D23" s="323" t="s">
        <v>98</v>
      </c>
      <c r="E23" s="323" t="s">
        <v>98</v>
      </c>
      <c r="F23" s="323" t="s">
        <v>98</v>
      </c>
      <c r="G23" s="323" t="s">
        <v>98</v>
      </c>
      <c r="H23" s="12"/>
      <c r="I23" s="12"/>
    </row>
    <row r="24" spans="1:7" s="12" customFormat="1" ht="21.75" customHeight="1">
      <c r="A24" s="77" t="s">
        <v>750</v>
      </c>
      <c r="B24" s="1041"/>
      <c r="C24" s="202"/>
      <c r="D24" s="1035"/>
      <c r="E24" s="1042"/>
      <c r="F24" s="1043"/>
      <c r="G24" s="92"/>
    </row>
    <row r="25" spans="1:9" s="12" customFormat="1" ht="21.75" customHeight="1">
      <c r="A25" s="150" t="s">
        <v>697</v>
      </c>
      <c r="B25" s="78">
        <v>10000</v>
      </c>
      <c r="C25" s="104" t="s">
        <v>98</v>
      </c>
      <c r="D25" s="1125">
        <v>7500</v>
      </c>
      <c r="E25" s="504">
        <v>15000</v>
      </c>
      <c r="F25" s="1277">
        <f>+I25</f>
        <v>50</v>
      </c>
      <c r="G25" s="72">
        <v>7500</v>
      </c>
      <c r="H25" s="34">
        <f>+E25-G25</f>
        <v>7500</v>
      </c>
      <c r="I25" s="34">
        <f>+H25*100/E25</f>
        <v>50</v>
      </c>
    </row>
    <row r="26" spans="1:9" s="12" customFormat="1" ht="21.75" customHeight="1">
      <c r="A26" s="564" t="s">
        <v>698</v>
      </c>
      <c r="B26" s="286">
        <v>10000</v>
      </c>
      <c r="C26" s="532" t="s">
        <v>98</v>
      </c>
      <c r="D26" s="1122">
        <v>7500</v>
      </c>
      <c r="E26" s="549">
        <v>15000</v>
      </c>
      <c r="F26" s="1278">
        <f>+I26</f>
        <v>50</v>
      </c>
      <c r="G26" s="565">
        <v>7500</v>
      </c>
      <c r="H26" s="34">
        <f aca="true" t="shared" si="1" ref="H26:H51">+E26-G26</f>
        <v>7500</v>
      </c>
      <c r="I26" s="34">
        <f aca="true" t="shared" si="2" ref="I26:I51">+H26*100/E26</f>
        <v>50</v>
      </c>
    </row>
    <row r="27" spans="1:9" s="12" customFormat="1" ht="26.25" customHeight="1">
      <c r="A27" s="567"/>
      <c r="B27" s="568"/>
      <c r="C27" s="244"/>
      <c r="D27" s="773"/>
      <c r="E27" s="569"/>
      <c r="F27" s="570"/>
      <c r="G27" s="499">
        <v>46</v>
      </c>
      <c r="H27" s="34">
        <f t="shared" si="1"/>
        <v>-46</v>
      </c>
      <c r="I27" s="34" t="e">
        <f t="shared" si="2"/>
        <v>#DIV/0!</v>
      </c>
    </row>
    <row r="28" spans="1:9" s="12" customFormat="1" ht="21.75" customHeight="1">
      <c r="A28" s="571"/>
      <c r="B28" s="437"/>
      <c r="C28" s="245"/>
      <c r="D28" s="774"/>
      <c r="E28" s="438"/>
      <c r="F28" s="439"/>
      <c r="G28" s="572"/>
      <c r="H28" s="34">
        <f t="shared" si="1"/>
        <v>0</v>
      </c>
      <c r="I28" s="34" t="e">
        <f t="shared" si="2"/>
        <v>#DIV/0!</v>
      </c>
    </row>
    <row r="29" spans="1:9" s="2" customFormat="1" ht="19.5" customHeight="1">
      <c r="A29" s="3" t="s">
        <v>899</v>
      </c>
      <c r="B29" s="1293" t="s">
        <v>907</v>
      </c>
      <c r="C29" s="1293"/>
      <c r="D29" s="1294"/>
      <c r="E29" s="1295" t="s">
        <v>895</v>
      </c>
      <c r="F29" s="1296"/>
      <c r="G29" s="1297"/>
      <c r="H29" s="34" t="e">
        <f t="shared" si="1"/>
        <v>#VALUE!</v>
      </c>
      <c r="I29" s="34" t="e">
        <f t="shared" si="2"/>
        <v>#VALUE!</v>
      </c>
    </row>
    <row r="30" spans="1:9" s="2" customFormat="1" ht="19.5" customHeight="1">
      <c r="A30" s="1298" t="s">
        <v>67</v>
      </c>
      <c r="B30" s="24" t="s">
        <v>295</v>
      </c>
      <c r="C30" s="3" t="s">
        <v>611</v>
      </c>
      <c r="D30" s="775" t="s">
        <v>296</v>
      </c>
      <c r="E30" s="25" t="s">
        <v>893</v>
      </c>
      <c r="F30" s="416" t="s">
        <v>909</v>
      </c>
      <c r="G30" s="417" t="s">
        <v>297</v>
      </c>
      <c r="H30" s="34" t="e">
        <f t="shared" si="1"/>
        <v>#VALUE!</v>
      </c>
      <c r="I30" s="34" t="e">
        <f t="shared" si="2"/>
        <v>#VALUE!</v>
      </c>
    </row>
    <row r="31" spans="1:9" s="2" customFormat="1" ht="19.5" customHeight="1">
      <c r="A31" s="1298"/>
      <c r="B31" s="7"/>
      <c r="C31" s="7"/>
      <c r="D31" s="768"/>
      <c r="E31" s="22"/>
      <c r="F31" s="418" t="s">
        <v>910</v>
      </c>
      <c r="G31" s="22"/>
      <c r="H31" s="34">
        <f t="shared" si="1"/>
        <v>0</v>
      </c>
      <c r="I31" s="34" t="e">
        <f t="shared" si="2"/>
        <v>#DIV/0!</v>
      </c>
    </row>
    <row r="32" spans="1:9" ht="19.5" customHeight="1">
      <c r="A32" s="7"/>
      <c r="B32" s="7"/>
      <c r="C32" s="7"/>
      <c r="D32" s="768"/>
      <c r="E32" s="777"/>
      <c r="F32" s="418" t="s">
        <v>911</v>
      </c>
      <c r="G32" s="777"/>
      <c r="H32" s="34">
        <f t="shared" si="1"/>
        <v>0</v>
      </c>
      <c r="I32" s="34" t="e">
        <f t="shared" si="2"/>
        <v>#DIV/0!</v>
      </c>
    </row>
    <row r="33" spans="1:9" s="12" customFormat="1" ht="21.75" customHeight="1">
      <c r="A33" s="183" t="s">
        <v>699</v>
      </c>
      <c r="B33" s="71">
        <v>10000</v>
      </c>
      <c r="C33" s="530" t="s">
        <v>98</v>
      </c>
      <c r="D33" s="1126">
        <v>7500</v>
      </c>
      <c r="E33" s="547">
        <v>15000</v>
      </c>
      <c r="F33" s="1276">
        <f aca="true" t="shared" si="3" ref="F33:F41">+I33</f>
        <v>50</v>
      </c>
      <c r="G33" s="981">
        <v>7500</v>
      </c>
      <c r="H33" s="34">
        <f t="shared" si="1"/>
        <v>7500</v>
      </c>
      <c r="I33" s="34">
        <f t="shared" si="2"/>
        <v>50</v>
      </c>
    </row>
    <row r="34" spans="1:9" s="12" customFormat="1" ht="21.75" customHeight="1">
      <c r="A34" s="150" t="s">
        <v>700</v>
      </c>
      <c r="B34" s="78">
        <v>10000</v>
      </c>
      <c r="C34" s="104" t="s">
        <v>98</v>
      </c>
      <c r="D34" s="1125">
        <v>7500</v>
      </c>
      <c r="E34" s="504">
        <v>15000</v>
      </c>
      <c r="F34" s="1277">
        <f t="shared" si="3"/>
        <v>50</v>
      </c>
      <c r="G34" s="72">
        <v>7500</v>
      </c>
      <c r="H34" s="34">
        <f t="shared" si="1"/>
        <v>7500</v>
      </c>
      <c r="I34" s="34">
        <f t="shared" si="2"/>
        <v>50</v>
      </c>
    </row>
    <row r="35" spans="1:9" s="12" customFormat="1" ht="21.75" customHeight="1">
      <c r="A35" s="150" t="s">
        <v>701</v>
      </c>
      <c r="B35" s="78">
        <v>10000</v>
      </c>
      <c r="C35" s="104" t="s">
        <v>98</v>
      </c>
      <c r="D35" s="1125">
        <v>7500</v>
      </c>
      <c r="E35" s="504">
        <v>15000</v>
      </c>
      <c r="F35" s="1277">
        <f t="shared" si="3"/>
        <v>50</v>
      </c>
      <c r="G35" s="72">
        <v>7500</v>
      </c>
      <c r="H35" s="34">
        <f t="shared" si="1"/>
        <v>7500</v>
      </c>
      <c r="I35" s="34">
        <f t="shared" si="2"/>
        <v>50</v>
      </c>
    </row>
    <row r="36" spans="1:9" ht="21.75" customHeight="1">
      <c r="A36" s="150" t="s">
        <v>702</v>
      </c>
      <c r="B36" s="78">
        <v>10000</v>
      </c>
      <c r="C36" s="104" t="s">
        <v>98</v>
      </c>
      <c r="D36" s="1125">
        <v>7500</v>
      </c>
      <c r="E36" s="504">
        <v>15000</v>
      </c>
      <c r="F36" s="1277">
        <f t="shared" si="3"/>
        <v>50</v>
      </c>
      <c r="G36" s="63">
        <v>7500</v>
      </c>
      <c r="H36" s="34">
        <f t="shared" si="1"/>
        <v>7500</v>
      </c>
      <c r="I36" s="34">
        <f t="shared" si="2"/>
        <v>50</v>
      </c>
    </row>
    <row r="37" spans="1:9" ht="21.75" customHeight="1">
      <c r="A37" s="150" t="s">
        <v>703</v>
      </c>
      <c r="B37" s="78">
        <v>10000</v>
      </c>
      <c r="C37" s="104" t="s">
        <v>98</v>
      </c>
      <c r="D37" s="1125">
        <v>7500</v>
      </c>
      <c r="E37" s="504">
        <v>15000</v>
      </c>
      <c r="F37" s="1277">
        <f t="shared" si="3"/>
        <v>50</v>
      </c>
      <c r="G37" s="63">
        <v>7500</v>
      </c>
      <c r="H37" s="34">
        <f t="shared" si="1"/>
        <v>7500</v>
      </c>
      <c r="I37" s="34">
        <f t="shared" si="2"/>
        <v>50</v>
      </c>
    </row>
    <row r="38" spans="1:9" s="12" customFormat="1" ht="21.75" customHeight="1">
      <c r="A38" s="150" t="s">
        <v>704</v>
      </c>
      <c r="B38" s="78">
        <v>10000</v>
      </c>
      <c r="C38" s="104" t="s">
        <v>98</v>
      </c>
      <c r="D38" s="1125">
        <v>7500</v>
      </c>
      <c r="E38" s="504">
        <v>15000</v>
      </c>
      <c r="F38" s="1277">
        <f t="shared" si="3"/>
        <v>50</v>
      </c>
      <c r="G38" s="72">
        <v>7500</v>
      </c>
      <c r="H38" s="34">
        <f t="shared" si="1"/>
        <v>7500</v>
      </c>
      <c r="I38" s="34">
        <f t="shared" si="2"/>
        <v>50</v>
      </c>
    </row>
    <row r="39" spans="1:9" s="12" customFormat="1" ht="21.75" customHeight="1">
      <c r="A39" s="564" t="s">
        <v>705</v>
      </c>
      <c r="B39" s="286">
        <v>10000</v>
      </c>
      <c r="C39" s="532" t="s">
        <v>98</v>
      </c>
      <c r="D39" s="1122">
        <v>7500</v>
      </c>
      <c r="E39" s="549">
        <v>15000</v>
      </c>
      <c r="F39" s="1278">
        <f t="shared" si="3"/>
        <v>50</v>
      </c>
      <c r="G39" s="565">
        <v>7500</v>
      </c>
      <c r="H39" s="34">
        <f t="shared" si="1"/>
        <v>7500</v>
      </c>
      <c r="I39" s="34">
        <f t="shared" si="2"/>
        <v>50</v>
      </c>
    </row>
    <row r="40" spans="1:9" s="12" customFormat="1" ht="21.75" customHeight="1">
      <c r="A40" s="40" t="s">
        <v>104</v>
      </c>
      <c r="B40" s="122">
        <f>+B23+B25+B26+B33+B34+B35+B36+B37+B38+B39</f>
        <v>100000</v>
      </c>
      <c r="C40" s="122" t="s">
        <v>98</v>
      </c>
      <c r="D40" s="1127">
        <f>+D25+D26+D33+D34+D35+D36+D37+D38+D39</f>
        <v>67500</v>
      </c>
      <c r="E40" s="453">
        <f>+E25+E26+E33+E34+E35+E36+E37+E38+E39</f>
        <v>135000</v>
      </c>
      <c r="F40" s="1272">
        <f t="shared" si="3"/>
        <v>50</v>
      </c>
      <c r="G40" s="269">
        <f>+G25+G26+G33+G34+G35+G36+G37+G38+G39</f>
        <v>67500</v>
      </c>
      <c r="H40" s="34">
        <f t="shared" si="1"/>
        <v>67500</v>
      </c>
      <c r="I40" s="34">
        <f t="shared" si="2"/>
        <v>50</v>
      </c>
    </row>
    <row r="41" spans="1:9" s="12" customFormat="1" ht="21.75" customHeight="1">
      <c r="A41" s="50" t="s">
        <v>937</v>
      </c>
      <c r="B41" s="330">
        <f>+B20+B40</f>
        <v>167600</v>
      </c>
      <c r="C41" s="330">
        <f>+C20</f>
        <v>35850</v>
      </c>
      <c r="D41" s="1128">
        <f>+D20+D40</f>
        <v>126820</v>
      </c>
      <c r="E41" s="467">
        <f>+E20+E40</f>
        <v>215000</v>
      </c>
      <c r="F41" s="606">
        <f t="shared" si="3"/>
        <v>31.3953488372093</v>
      </c>
      <c r="G41" s="270">
        <f>+G20+G40</f>
        <v>147500</v>
      </c>
      <c r="H41" s="34">
        <f>+E41-G41</f>
        <v>67500</v>
      </c>
      <c r="I41" s="34">
        <f>+H41*100/E41</f>
        <v>31.3953488372093</v>
      </c>
    </row>
    <row r="42" spans="1:9" s="12" customFormat="1" ht="21.75" customHeight="1">
      <c r="A42" s="1044" t="s">
        <v>727</v>
      </c>
      <c r="B42" s="530"/>
      <c r="C42" s="530"/>
      <c r="D42" s="1039"/>
      <c r="E42" s="535"/>
      <c r="F42" s="534"/>
      <c r="G42" s="70"/>
      <c r="H42" s="34">
        <f t="shared" si="1"/>
        <v>0</v>
      </c>
      <c r="I42" s="34" t="e">
        <f t="shared" si="2"/>
        <v>#DIV/0!</v>
      </c>
    </row>
    <row r="43" spans="1:9" s="12" customFormat="1" ht="21.75" customHeight="1">
      <c r="A43" s="96" t="s">
        <v>728</v>
      </c>
      <c r="B43" s="1185"/>
      <c r="C43" s="1185"/>
      <c r="D43" s="1186"/>
      <c r="E43" s="1187"/>
      <c r="F43" s="1188"/>
      <c r="G43" s="351"/>
      <c r="H43" s="34">
        <f t="shared" si="1"/>
        <v>0</v>
      </c>
      <c r="I43" s="34" t="e">
        <f t="shared" si="2"/>
        <v>#DIV/0!</v>
      </c>
    </row>
    <row r="44" spans="1:9" s="12" customFormat="1" ht="21.75" customHeight="1">
      <c r="A44" s="77" t="s">
        <v>272</v>
      </c>
      <c r="B44" s="104"/>
      <c r="C44" s="104"/>
      <c r="D44" s="1035"/>
      <c r="E44" s="537"/>
      <c r="F44" s="536"/>
      <c r="G44" s="92"/>
      <c r="H44" s="34">
        <f t="shared" si="1"/>
        <v>0</v>
      </c>
      <c r="I44" s="34" t="e">
        <f t="shared" si="2"/>
        <v>#DIV/0!</v>
      </c>
    </row>
    <row r="45" spans="1:9" ht="21">
      <c r="A45" s="76" t="s">
        <v>729</v>
      </c>
      <c r="B45" s="62"/>
      <c r="C45" s="62"/>
      <c r="D45" s="1035"/>
      <c r="E45" s="103"/>
      <c r="F45" s="62"/>
      <c r="G45" s="103"/>
      <c r="H45" s="34">
        <f t="shared" si="1"/>
        <v>0</v>
      </c>
      <c r="I45" s="34" t="e">
        <f t="shared" si="2"/>
        <v>#DIV/0!</v>
      </c>
    </row>
    <row r="46" spans="1:9" s="12" customFormat="1" ht="21.75" customHeight="1">
      <c r="A46" s="77" t="s">
        <v>730</v>
      </c>
      <c r="B46" s="104">
        <v>31800</v>
      </c>
      <c r="C46" s="104" t="s">
        <v>98</v>
      </c>
      <c r="D46" s="104" t="s">
        <v>98</v>
      </c>
      <c r="E46" s="104" t="s">
        <v>98</v>
      </c>
      <c r="F46" s="104" t="s">
        <v>98</v>
      </c>
      <c r="G46" s="104" t="s">
        <v>98</v>
      </c>
      <c r="H46" s="34" t="e">
        <f t="shared" si="1"/>
        <v>#VALUE!</v>
      </c>
      <c r="I46" s="34" t="e">
        <f t="shared" si="2"/>
        <v>#VALUE!</v>
      </c>
    </row>
    <row r="47" spans="1:9" s="12" customFormat="1" ht="21.75" customHeight="1">
      <c r="A47" s="517" t="s">
        <v>824</v>
      </c>
      <c r="B47" s="532"/>
      <c r="C47" s="532"/>
      <c r="D47" s="1037"/>
      <c r="E47" s="1046"/>
      <c r="F47" s="1047"/>
      <c r="G47" s="707"/>
      <c r="H47" s="34">
        <f t="shared" si="1"/>
        <v>0</v>
      </c>
      <c r="I47" s="34" t="e">
        <f t="shared" si="2"/>
        <v>#DIV/0!</v>
      </c>
    </row>
    <row r="48" spans="1:9" ht="21.75" customHeight="1">
      <c r="A48" s="43" t="s">
        <v>270</v>
      </c>
      <c r="B48" s="346">
        <f>+B46</f>
        <v>31800</v>
      </c>
      <c r="C48" s="327" t="s">
        <v>98</v>
      </c>
      <c r="D48" s="327" t="s">
        <v>98</v>
      </c>
      <c r="E48" s="644" t="s">
        <v>98</v>
      </c>
      <c r="F48" s="644" t="s">
        <v>98</v>
      </c>
      <c r="G48" s="644" t="s">
        <v>98</v>
      </c>
      <c r="H48" s="34" t="e">
        <f t="shared" si="1"/>
        <v>#VALUE!</v>
      </c>
      <c r="I48" s="34" t="e">
        <f t="shared" si="2"/>
        <v>#VALUE!</v>
      </c>
    </row>
    <row r="49" spans="1:9" ht="21.75" customHeight="1">
      <c r="A49" s="40" t="s">
        <v>101</v>
      </c>
      <c r="B49" s="361">
        <f aca="true" t="shared" si="4" ref="B49:G49">+B48</f>
        <v>31800</v>
      </c>
      <c r="C49" s="53" t="str">
        <f t="shared" si="4"/>
        <v>-</v>
      </c>
      <c r="D49" s="53" t="str">
        <f t="shared" si="4"/>
        <v>-</v>
      </c>
      <c r="E49" s="42" t="str">
        <f t="shared" si="4"/>
        <v>-</v>
      </c>
      <c r="F49" s="42" t="str">
        <f t="shared" si="4"/>
        <v>-</v>
      </c>
      <c r="G49" s="42" t="str">
        <f t="shared" si="4"/>
        <v>-</v>
      </c>
      <c r="H49" s="34" t="e">
        <f t="shared" si="1"/>
        <v>#VALUE!</v>
      </c>
      <c r="I49" s="34" t="e">
        <f t="shared" si="2"/>
        <v>#VALUE!</v>
      </c>
    </row>
    <row r="50" spans="1:9" s="12" customFormat="1" ht="21.75" customHeight="1">
      <c r="A50" s="50" t="s">
        <v>271</v>
      </c>
      <c r="B50" s="330">
        <f>+B49</f>
        <v>31800</v>
      </c>
      <c r="C50" s="330" t="s">
        <v>98</v>
      </c>
      <c r="D50" s="330" t="s">
        <v>98</v>
      </c>
      <c r="E50" s="645" t="s">
        <v>98</v>
      </c>
      <c r="F50" s="645" t="s">
        <v>98</v>
      </c>
      <c r="G50" s="645" t="s">
        <v>98</v>
      </c>
      <c r="H50" s="34" t="e">
        <f t="shared" si="1"/>
        <v>#VALUE!</v>
      </c>
      <c r="I50" s="34" t="e">
        <f t="shared" si="2"/>
        <v>#VALUE!</v>
      </c>
    </row>
    <row r="51" spans="1:9" ht="21.75" customHeight="1">
      <c r="A51" s="51" t="s">
        <v>936</v>
      </c>
      <c r="B51" s="332">
        <f>+B41+B50</f>
        <v>199400</v>
      </c>
      <c r="C51" s="332">
        <f>+C20</f>
        <v>35850</v>
      </c>
      <c r="D51" s="542">
        <f>+D41</f>
        <v>126820</v>
      </c>
      <c r="E51" s="475">
        <f>+E41</f>
        <v>215000</v>
      </c>
      <c r="F51" s="646">
        <f>+I51</f>
        <v>31.3953488372093</v>
      </c>
      <c r="G51" s="703">
        <f>+G41</f>
        <v>147500</v>
      </c>
      <c r="H51" s="34">
        <f t="shared" si="1"/>
        <v>67500</v>
      </c>
      <c r="I51" s="34">
        <f t="shared" si="2"/>
        <v>31.3953488372093</v>
      </c>
    </row>
    <row r="52" spans="1:9" s="12" customFormat="1" ht="27.75" customHeight="1">
      <c r="A52" s="1"/>
      <c r="B52" s="1"/>
      <c r="C52" s="1"/>
      <c r="D52" s="772"/>
      <c r="E52" s="1"/>
      <c r="F52" s="1"/>
      <c r="H52" s="8" t="s">
        <v>896</v>
      </c>
      <c r="I52" s="34" t="s">
        <v>896</v>
      </c>
    </row>
    <row r="53" spans="1:8" s="12" customFormat="1" ht="27.75" customHeight="1">
      <c r="A53" s="1"/>
      <c r="B53" s="1"/>
      <c r="C53" s="1"/>
      <c r="D53" s="772"/>
      <c r="E53" s="1"/>
      <c r="F53" s="1"/>
      <c r="G53" s="490">
        <v>47</v>
      </c>
      <c r="H53" s="8"/>
    </row>
  </sheetData>
  <sheetProtection/>
  <mergeCells count="10">
    <mergeCell ref="A1:G1"/>
    <mergeCell ref="A2:G2"/>
    <mergeCell ref="A3:G3"/>
    <mergeCell ref="A4:G4"/>
    <mergeCell ref="A30:A31"/>
    <mergeCell ref="B5:D5"/>
    <mergeCell ref="E5:G5"/>
    <mergeCell ref="A6:A7"/>
    <mergeCell ref="B29:D29"/>
    <mergeCell ref="E29:G29"/>
  </mergeCells>
  <printOptions/>
  <pageMargins left="0.38" right="0.14" top="0.85" bottom="0.15748031496062992" header="0.89" footer="0.15748031496062992"/>
  <pageSetup horizontalDpi="300" verticalDpi="300" orientation="landscape" paperSize="9" scale="97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6">
      <selection activeCell="J25" sqref="J25"/>
    </sheetView>
  </sheetViews>
  <sheetFormatPr defaultColWidth="9.140625" defaultRowHeight="21.75"/>
  <cols>
    <col min="1" max="1" width="69.00390625" style="1" customWidth="1"/>
    <col min="2" max="3" width="15.7109375" style="1" customWidth="1"/>
    <col min="4" max="4" width="15.7109375" style="12" customWidth="1"/>
    <col min="5" max="5" width="15.7109375" style="1" customWidth="1"/>
    <col min="6" max="6" width="8.7109375" style="1" customWidth="1"/>
    <col min="7" max="7" width="14.57421875" style="11" customWidth="1"/>
    <col min="8" max="8" width="16.140625" style="1" customWidth="1"/>
    <col min="9" max="9" width="10.140625" style="1" bestFit="1" customWidth="1"/>
    <col min="10" max="16384" width="9.140625" style="1" customWidth="1"/>
  </cols>
  <sheetData>
    <row r="1" spans="1:7" ht="2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>
      <c r="A3" s="1303" t="s">
        <v>905</v>
      </c>
      <c r="B3" s="1303"/>
      <c r="C3" s="1303"/>
      <c r="D3" s="1303"/>
      <c r="E3" s="1303"/>
      <c r="F3" s="1303"/>
      <c r="G3" s="1303"/>
    </row>
    <row r="4" spans="1:7" ht="2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19.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19.5" customHeight="1">
      <c r="A6" s="1298" t="s">
        <v>67</v>
      </c>
      <c r="B6" s="24" t="s">
        <v>295</v>
      </c>
      <c r="C6" s="3" t="s">
        <v>611</v>
      </c>
      <c r="D6" s="657" t="s">
        <v>296</v>
      </c>
      <c r="E6" s="25" t="s">
        <v>893</v>
      </c>
      <c r="F6" s="416" t="s">
        <v>909</v>
      </c>
      <c r="G6" s="417" t="s">
        <v>297</v>
      </c>
    </row>
    <row r="7" spans="1:7" s="2" customFormat="1" ht="19.5" customHeight="1">
      <c r="A7" s="1298"/>
      <c r="B7" s="7"/>
      <c r="C7" s="7"/>
      <c r="D7" s="658"/>
      <c r="E7" s="22"/>
      <c r="F7" s="418" t="s">
        <v>910</v>
      </c>
      <c r="G7" s="22"/>
    </row>
    <row r="8" spans="1:7" ht="15.75" customHeight="1">
      <c r="A8" s="26"/>
      <c r="B8" s="26"/>
      <c r="C8" s="26"/>
      <c r="D8" s="659"/>
      <c r="E8" s="14"/>
      <c r="F8" s="419" t="s">
        <v>911</v>
      </c>
      <c r="G8" s="14"/>
    </row>
    <row r="9" spans="1:7" ht="21" customHeight="1">
      <c r="A9" s="27" t="s">
        <v>842</v>
      </c>
      <c r="B9" s="58"/>
      <c r="C9" s="58"/>
      <c r="D9" s="58"/>
      <c r="E9" s="97"/>
      <c r="F9" s="58"/>
      <c r="G9" s="58"/>
    </row>
    <row r="10" spans="1:7" ht="21" customHeight="1">
      <c r="A10" s="1184" t="s">
        <v>843</v>
      </c>
      <c r="B10" s="60"/>
      <c r="C10" s="60"/>
      <c r="D10" s="60"/>
      <c r="E10" s="64"/>
      <c r="F10" s="60"/>
      <c r="G10" s="60"/>
    </row>
    <row r="11" spans="1:7" ht="21" customHeight="1">
      <c r="A11" s="69" t="s">
        <v>731</v>
      </c>
      <c r="B11" s="60"/>
      <c r="C11" s="60"/>
      <c r="D11" s="60"/>
      <c r="E11" s="64"/>
      <c r="F11" s="60"/>
      <c r="G11" s="60"/>
    </row>
    <row r="12" spans="1:7" ht="21" customHeight="1">
      <c r="A12" s="60" t="s">
        <v>272</v>
      </c>
      <c r="B12" s="60"/>
      <c r="C12" s="60"/>
      <c r="D12" s="60"/>
      <c r="E12" s="64"/>
      <c r="F12" s="60"/>
      <c r="G12" s="60"/>
    </row>
    <row r="13" spans="1:7" ht="21" customHeight="1">
      <c r="A13" s="60" t="s">
        <v>274</v>
      </c>
      <c r="B13" s="60"/>
      <c r="C13" s="60"/>
      <c r="D13" s="60"/>
      <c r="E13" s="64"/>
      <c r="F13" s="60"/>
      <c r="G13" s="60"/>
    </row>
    <row r="14" spans="1:7" ht="21" customHeight="1">
      <c r="A14" s="538" t="s">
        <v>273</v>
      </c>
      <c r="B14" s="277">
        <v>422192.9</v>
      </c>
      <c r="C14" s="600" t="s">
        <v>98</v>
      </c>
      <c r="D14" s="600" t="s">
        <v>98</v>
      </c>
      <c r="E14" s="600" t="s">
        <v>98</v>
      </c>
      <c r="F14" s="600" t="s">
        <v>98</v>
      </c>
      <c r="G14" s="600" t="s">
        <v>98</v>
      </c>
    </row>
    <row r="15" spans="1:7" ht="22.5" customHeight="1">
      <c r="A15" s="43" t="s">
        <v>933</v>
      </c>
      <c r="B15" s="512">
        <f>+B14</f>
        <v>422192.9</v>
      </c>
      <c r="C15" s="149" t="s">
        <v>98</v>
      </c>
      <c r="D15" s="149" t="s">
        <v>98</v>
      </c>
      <c r="E15" s="149" t="s">
        <v>98</v>
      </c>
      <c r="F15" s="149" t="s">
        <v>98</v>
      </c>
      <c r="G15" s="149" t="s">
        <v>98</v>
      </c>
    </row>
    <row r="16" spans="1:9" ht="21.75" customHeight="1">
      <c r="A16" s="40" t="s">
        <v>101</v>
      </c>
      <c r="B16" s="122">
        <f>+B15</f>
        <v>422192.9</v>
      </c>
      <c r="C16" s="53" t="str">
        <f>+C15</f>
        <v>-</v>
      </c>
      <c r="D16" s="53" t="str">
        <f>+D15</f>
        <v>-</v>
      </c>
      <c r="E16" s="53" t="str">
        <f>+E15</f>
        <v>-</v>
      </c>
      <c r="F16" s="53" t="str">
        <f>+F15</f>
        <v>-</v>
      </c>
      <c r="G16" s="53" t="str">
        <f>+G15</f>
        <v>-</v>
      </c>
      <c r="H16" s="8"/>
      <c r="I16" s="8"/>
    </row>
    <row r="17" spans="1:9" s="107" customFormat="1" ht="21" customHeight="1">
      <c r="A17" s="58" t="s">
        <v>732</v>
      </c>
      <c r="B17" s="1048"/>
      <c r="C17" s="1049"/>
      <c r="D17" s="1050"/>
      <c r="E17" s="58"/>
      <c r="F17" s="133"/>
      <c r="G17" s="617"/>
      <c r="I17" s="8"/>
    </row>
    <row r="18" spans="1:9" s="107" customFormat="1" ht="21" customHeight="1">
      <c r="A18" s="60" t="s">
        <v>287</v>
      </c>
      <c r="B18" s="392"/>
      <c r="C18" s="393"/>
      <c r="D18" s="729"/>
      <c r="E18" s="60"/>
      <c r="F18" s="134"/>
      <c r="G18" s="90"/>
      <c r="I18" s="8"/>
    </row>
    <row r="19" spans="1:9" s="107" customFormat="1" ht="21" customHeight="1">
      <c r="A19" s="60" t="s">
        <v>10</v>
      </c>
      <c r="B19" s="78">
        <v>551400</v>
      </c>
      <c r="C19" s="647" t="s">
        <v>98</v>
      </c>
      <c r="D19" s="647" t="s">
        <v>98</v>
      </c>
      <c r="E19" s="647" t="s">
        <v>98</v>
      </c>
      <c r="F19" s="647" t="s">
        <v>98</v>
      </c>
      <c r="G19" s="647" t="s">
        <v>98</v>
      </c>
      <c r="I19" s="8"/>
    </row>
    <row r="20" spans="1:7" s="107" customFormat="1" ht="21" customHeight="1">
      <c r="A20" s="76" t="s">
        <v>11</v>
      </c>
      <c r="B20" s="163"/>
      <c r="C20" s="394"/>
      <c r="D20" s="729"/>
      <c r="E20" s="476"/>
      <c r="F20" s="406"/>
      <c r="G20" s="90"/>
    </row>
    <row r="21" spans="1:9" s="268" customFormat="1" ht="41.25" customHeight="1">
      <c r="A21" s="1051" t="s">
        <v>805</v>
      </c>
      <c r="B21" s="1052" t="s">
        <v>98</v>
      </c>
      <c r="C21" s="1025">
        <v>10000</v>
      </c>
      <c r="D21" s="565">
        <v>12000</v>
      </c>
      <c r="E21" s="1054">
        <v>12000</v>
      </c>
      <c r="F21" s="1055" t="s">
        <v>1</v>
      </c>
      <c r="G21" s="565">
        <v>12000</v>
      </c>
      <c r="H21" s="714"/>
      <c r="I21" s="714"/>
    </row>
    <row r="22" spans="1:9" ht="22.5" customHeight="1">
      <c r="A22" s="40" t="s">
        <v>105</v>
      </c>
      <c r="B22" s="122">
        <f>+B19</f>
        <v>551400</v>
      </c>
      <c r="C22" s="53">
        <v>10000</v>
      </c>
      <c r="D22" s="1108">
        <f aca="true" t="shared" si="0" ref="D22:E24">+D21</f>
        <v>12000</v>
      </c>
      <c r="E22" s="453">
        <f t="shared" si="0"/>
        <v>12000</v>
      </c>
      <c r="F22" s="347" t="s">
        <v>1</v>
      </c>
      <c r="G22" s="309">
        <f>+G21</f>
        <v>12000</v>
      </c>
      <c r="H22" s="619"/>
      <c r="I22" s="619"/>
    </row>
    <row r="23" spans="1:9" ht="22.5" customHeight="1">
      <c r="A23" s="50" t="s">
        <v>938</v>
      </c>
      <c r="B23" s="342">
        <f>+B16+B22</f>
        <v>973592.9</v>
      </c>
      <c r="C23" s="54">
        <f>+C22</f>
        <v>10000</v>
      </c>
      <c r="D23" s="54">
        <f t="shared" si="0"/>
        <v>12000</v>
      </c>
      <c r="E23" s="468">
        <f t="shared" si="0"/>
        <v>12000</v>
      </c>
      <c r="F23" s="606" t="s">
        <v>1</v>
      </c>
      <c r="G23" s="702">
        <f>+G22</f>
        <v>12000</v>
      </c>
      <c r="H23" s="619"/>
      <c r="I23" s="619"/>
    </row>
    <row r="24" spans="1:9" ht="22.5" customHeight="1">
      <c r="A24" s="51" t="s">
        <v>939</v>
      </c>
      <c r="B24" s="343">
        <f>+B23</f>
        <v>973592.9</v>
      </c>
      <c r="C24" s="597">
        <f>+C23</f>
        <v>10000</v>
      </c>
      <c r="D24" s="597">
        <f t="shared" si="0"/>
        <v>12000</v>
      </c>
      <c r="E24" s="477">
        <f t="shared" si="0"/>
        <v>12000</v>
      </c>
      <c r="F24" s="626" t="s">
        <v>1</v>
      </c>
      <c r="G24" s="703">
        <f>+G23</f>
        <v>12000</v>
      </c>
      <c r="H24" s="619"/>
      <c r="I24" s="619"/>
    </row>
    <row r="25" ht="27.75" customHeight="1">
      <c r="G25" s="248">
        <v>48</v>
      </c>
    </row>
  </sheetData>
  <sheetProtection/>
  <mergeCells count="7">
    <mergeCell ref="A6:A7"/>
    <mergeCell ref="B5:D5"/>
    <mergeCell ref="E5:G5"/>
    <mergeCell ref="A1:G1"/>
    <mergeCell ref="A2:G2"/>
    <mergeCell ref="A3:G3"/>
    <mergeCell ref="A4:G4"/>
  </mergeCells>
  <printOptions/>
  <pageMargins left="0.37" right="0.14" top="0.77" bottom="0.12" header="0.78" footer="0.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20">
      <selection activeCell="C140" sqref="C140"/>
    </sheetView>
  </sheetViews>
  <sheetFormatPr defaultColWidth="9.140625" defaultRowHeight="21" customHeight="1"/>
  <cols>
    <col min="1" max="1" width="69.8515625" style="1" customWidth="1"/>
    <col min="2" max="2" width="15.7109375" style="1" customWidth="1"/>
    <col min="3" max="3" width="15.00390625" style="1" customWidth="1"/>
    <col min="4" max="4" width="15.7109375" style="13" customWidth="1"/>
    <col min="5" max="5" width="15.7109375" style="1" customWidth="1"/>
    <col min="6" max="6" width="7.8515625" style="107" customWidth="1"/>
    <col min="7" max="7" width="15.00390625" style="1" customWidth="1"/>
    <col min="8" max="8" width="18.8515625" style="1" customWidth="1"/>
    <col min="9" max="10" width="12.421875" style="1" bestFit="1" customWidth="1"/>
    <col min="11" max="16384" width="9.140625" style="1" customWidth="1"/>
  </cols>
  <sheetData>
    <row r="1" spans="1:7" ht="2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>
      <c r="A3" s="1303" t="s">
        <v>905</v>
      </c>
      <c r="B3" s="1303"/>
      <c r="C3" s="1303"/>
      <c r="D3" s="1303"/>
      <c r="E3" s="1303"/>
      <c r="F3" s="1303"/>
      <c r="G3" s="1303"/>
    </row>
    <row r="4" spans="1:7" ht="21">
      <c r="A4" s="1300" t="s">
        <v>906</v>
      </c>
      <c r="B4" s="1300"/>
      <c r="C4" s="1300"/>
      <c r="D4" s="1300"/>
      <c r="E4" s="1300"/>
      <c r="F4" s="1300"/>
      <c r="G4" s="1300"/>
    </row>
    <row r="5" spans="1:7" ht="22.5" customHeight="1">
      <c r="A5" s="3" t="s">
        <v>899</v>
      </c>
      <c r="B5" s="1306" t="s">
        <v>907</v>
      </c>
      <c r="C5" s="1307"/>
      <c r="D5" s="1308"/>
      <c r="E5" s="1295" t="s">
        <v>895</v>
      </c>
      <c r="F5" s="1296"/>
      <c r="G5" s="1297"/>
    </row>
    <row r="6" spans="1:7" s="2" customFormat="1" ht="19.5" customHeight="1">
      <c r="A6" s="1298" t="s">
        <v>67</v>
      </c>
      <c r="B6" s="24" t="s">
        <v>295</v>
      </c>
      <c r="C6" s="3" t="s">
        <v>611</v>
      </c>
      <c r="D6" s="3" t="s">
        <v>296</v>
      </c>
      <c r="E6" s="25" t="s">
        <v>893</v>
      </c>
      <c r="F6" s="416" t="s">
        <v>909</v>
      </c>
      <c r="G6" s="417" t="s">
        <v>297</v>
      </c>
    </row>
    <row r="7" spans="1:7" s="2" customFormat="1" ht="19.5" customHeight="1">
      <c r="A7" s="1298"/>
      <c r="B7" s="7"/>
      <c r="C7" s="7"/>
      <c r="D7" s="7"/>
      <c r="E7" s="22"/>
      <c r="F7" s="418" t="s">
        <v>910</v>
      </c>
      <c r="G7" s="22"/>
    </row>
    <row r="8" spans="1:7" s="2" customFormat="1" ht="15" customHeight="1">
      <c r="A8" s="26"/>
      <c r="B8" s="26"/>
      <c r="C8" s="26"/>
      <c r="D8" s="26"/>
      <c r="E8" s="14"/>
      <c r="F8" s="419" t="s">
        <v>911</v>
      </c>
      <c r="G8" s="14"/>
    </row>
    <row r="9" spans="1:9" s="12" customFormat="1" ht="21" customHeight="1">
      <c r="A9" s="58" t="s">
        <v>844</v>
      </c>
      <c r="B9" s="58"/>
      <c r="C9" s="204"/>
      <c r="D9" s="58"/>
      <c r="E9" s="59"/>
      <c r="F9" s="133"/>
      <c r="G9" s="58"/>
      <c r="H9" s="38"/>
      <c r="I9" s="34"/>
    </row>
    <row r="10" spans="1:9" s="12" customFormat="1" ht="21" customHeight="1">
      <c r="A10" s="668" t="s">
        <v>60</v>
      </c>
      <c r="B10" s="60"/>
      <c r="C10" s="299"/>
      <c r="D10" s="60"/>
      <c r="E10" s="61"/>
      <c r="F10" s="134"/>
      <c r="G10" s="60"/>
      <c r="H10" s="38"/>
      <c r="I10" s="34"/>
    </row>
    <row r="11" spans="1:9" s="12" customFormat="1" ht="21" customHeight="1">
      <c r="A11" s="60" t="s">
        <v>733</v>
      </c>
      <c r="B11" s="60"/>
      <c r="C11" s="299"/>
      <c r="D11" s="60"/>
      <c r="E11" s="61"/>
      <c r="F11" s="134"/>
      <c r="G11" s="60"/>
      <c r="H11" s="38"/>
      <c r="I11" s="34"/>
    </row>
    <row r="12" spans="1:8" s="12" customFormat="1" ht="21" customHeight="1">
      <c r="A12" s="60" t="s">
        <v>846</v>
      </c>
      <c r="B12" s="60"/>
      <c r="C12" s="299"/>
      <c r="D12" s="61"/>
      <c r="E12" s="92"/>
      <c r="F12" s="134"/>
      <c r="G12" s="60"/>
      <c r="H12" s="38"/>
    </row>
    <row r="13" spans="1:8" s="12" customFormat="1" ht="21" customHeight="1">
      <c r="A13" s="60" t="s">
        <v>845</v>
      </c>
      <c r="B13" s="60"/>
      <c r="C13" s="299"/>
      <c r="D13" s="61"/>
      <c r="E13" s="92"/>
      <c r="F13" s="134"/>
      <c r="G13" s="60"/>
      <c r="H13" s="38"/>
    </row>
    <row r="14" spans="1:9" s="12" customFormat="1" ht="21" customHeight="1">
      <c r="A14" s="60" t="s">
        <v>245</v>
      </c>
      <c r="B14" s="72">
        <v>342780</v>
      </c>
      <c r="C14" s="291">
        <v>418155</v>
      </c>
      <c r="D14" s="72">
        <v>325760</v>
      </c>
      <c r="E14" s="72">
        <v>979020</v>
      </c>
      <c r="F14" s="611">
        <f>+I14</f>
        <v>1.746644603787461</v>
      </c>
      <c r="G14" s="72">
        <v>961920</v>
      </c>
      <c r="H14" s="38">
        <f>+E14-G14</f>
        <v>17100</v>
      </c>
      <c r="I14" s="34">
        <f aca="true" t="shared" si="0" ref="I14:I20">+H14*100/E14</f>
        <v>1.746644603787461</v>
      </c>
    </row>
    <row r="15" spans="1:9" s="12" customFormat="1" ht="21" customHeight="1">
      <c r="A15" s="77" t="s">
        <v>554</v>
      </c>
      <c r="B15" s="423">
        <v>19920</v>
      </c>
      <c r="C15" s="649">
        <v>4755</v>
      </c>
      <c r="D15" s="727" t="s">
        <v>98</v>
      </c>
      <c r="E15" s="181" t="s">
        <v>98</v>
      </c>
      <c r="F15" s="181" t="s">
        <v>98</v>
      </c>
      <c r="G15" s="181" t="s">
        <v>98</v>
      </c>
      <c r="H15" s="38" t="e">
        <f>+G15-E15</f>
        <v>#VALUE!</v>
      </c>
      <c r="I15" s="34" t="e">
        <f t="shared" si="0"/>
        <v>#VALUE!</v>
      </c>
    </row>
    <row r="16" spans="1:9" s="12" customFormat="1" ht="21" customHeight="1">
      <c r="A16" s="77" t="s">
        <v>555</v>
      </c>
      <c r="B16" s="423">
        <v>19017</v>
      </c>
      <c r="C16" s="727" t="s">
        <v>98</v>
      </c>
      <c r="D16" s="727" t="s">
        <v>98</v>
      </c>
      <c r="E16" s="181" t="s">
        <v>98</v>
      </c>
      <c r="F16" s="181" t="s">
        <v>98</v>
      </c>
      <c r="G16" s="181" t="s">
        <v>98</v>
      </c>
      <c r="H16" s="38" t="e">
        <f>+G16-E16</f>
        <v>#VALUE!</v>
      </c>
      <c r="I16" s="34" t="e">
        <f t="shared" si="0"/>
        <v>#VALUE!</v>
      </c>
    </row>
    <row r="17" spans="1:9" s="12" customFormat="1" ht="21" customHeight="1">
      <c r="A17" s="60" t="s">
        <v>751</v>
      </c>
      <c r="B17" s="510">
        <v>52205</v>
      </c>
      <c r="C17" s="727" t="s">
        <v>98</v>
      </c>
      <c r="D17" s="72">
        <v>80355</v>
      </c>
      <c r="E17" s="384">
        <v>122160</v>
      </c>
      <c r="F17" s="611">
        <f>+I17</f>
        <v>-0.8840864440078585</v>
      </c>
      <c r="G17" s="72">
        <v>123240</v>
      </c>
      <c r="H17" s="38">
        <f>+E17-G17</f>
        <v>-1080</v>
      </c>
      <c r="I17" s="34">
        <f t="shared" si="0"/>
        <v>-0.8840864440078585</v>
      </c>
    </row>
    <row r="18" spans="1:9" s="12" customFormat="1" ht="22.5" customHeight="1">
      <c r="A18" s="285" t="s">
        <v>556</v>
      </c>
      <c r="B18" s="565">
        <v>9850</v>
      </c>
      <c r="C18" s="727" t="s">
        <v>98</v>
      </c>
      <c r="D18" s="565">
        <v>17073</v>
      </c>
      <c r="E18" s="286">
        <v>29000</v>
      </c>
      <c r="F18" s="604" t="s">
        <v>1</v>
      </c>
      <c r="G18" s="565">
        <v>29000</v>
      </c>
      <c r="H18" s="38">
        <f>+E18-G18</f>
        <v>0</v>
      </c>
      <c r="I18" s="34">
        <f t="shared" si="0"/>
        <v>0</v>
      </c>
    </row>
    <row r="19" spans="1:9" ht="22.5" customHeight="1">
      <c r="A19" s="43" t="s">
        <v>501</v>
      </c>
      <c r="B19" s="353">
        <f>+B14+B15+B16+B17+B18</f>
        <v>443772</v>
      </c>
      <c r="C19" s="327">
        <f>+C14+C15</f>
        <v>422910</v>
      </c>
      <c r="D19" s="1129">
        <f>+D14+D17+D18</f>
        <v>423188</v>
      </c>
      <c r="E19" s="447">
        <f>+E14+E17+E18</f>
        <v>1130180</v>
      </c>
      <c r="F19" s="622">
        <f>+I19</f>
        <v>1.417473322833531</v>
      </c>
      <c r="G19" s="263">
        <f>+G14+G17+G18</f>
        <v>1114160</v>
      </c>
      <c r="H19" s="38">
        <f>+E19-G19</f>
        <v>16020</v>
      </c>
      <c r="I19" s="34">
        <f t="shared" si="0"/>
        <v>1.417473322833531</v>
      </c>
    </row>
    <row r="20" spans="1:10" s="39" customFormat="1" ht="22.5" customHeight="1">
      <c r="A20" s="40" t="s">
        <v>100</v>
      </c>
      <c r="B20" s="354">
        <f>+B19</f>
        <v>443772</v>
      </c>
      <c r="C20" s="122">
        <f>+C19</f>
        <v>422910</v>
      </c>
      <c r="D20" s="1130">
        <f>+D19</f>
        <v>423188</v>
      </c>
      <c r="E20" s="56">
        <f>+E19</f>
        <v>1130180</v>
      </c>
      <c r="F20" s="147">
        <f>+I20</f>
        <v>1.417473322833531</v>
      </c>
      <c r="G20" s="287">
        <f>+G19</f>
        <v>1114160</v>
      </c>
      <c r="H20" s="38">
        <f>+E20-G20</f>
        <v>16020</v>
      </c>
      <c r="I20" s="34">
        <f t="shared" si="0"/>
        <v>1.417473322833531</v>
      </c>
      <c r="J20" s="130">
        <f>+H20*100/C20</f>
        <v>3.7880400085124495</v>
      </c>
    </row>
    <row r="21" spans="1:9" s="12" customFormat="1" ht="22.5" customHeight="1">
      <c r="A21" s="58" t="s">
        <v>734</v>
      </c>
      <c r="B21" s="887"/>
      <c r="C21" s="58"/>
      <c r="D21" s="70"/>
      <c r="E21" s="58"/>
      <c r="F21" s="133"/>
      <c r="G21" s="70"/>
      <c r="H21" s="38">
        <f aca="true" t="shared" si="1" ref="H21:H26">+G21-E21</f>
        <v>0</v>
      </c>
      <c r="I21" s="34" t="e">
        <f aca="true" t="shared" si="2" ref="I21:I26">+H21*100/E21</f>
        <v>#DIV/0!</v>
      </c>
    </row>
    <row r="22" spans="1:9" s="12" customFormat="1" ht="22.5" customHeight="1">
      <c r="A22" s="60" t="s">
        <v>848</v>
      </c>
      <c r="B22" s="356"/>
      <c r="C22" s="60"/>
      <c r="D22" s="92"/>
      <c r="E22" s="60"/>
      <c r="F22" s="134"/>
      <c r="G22" s="92"/>
      <c r="H22" s="38">
        <f t="shared" si="1"/>
        <v>0</v>
      </c>
      <c r="I22" s="34" t="e">
        <f t="shared" si="2"/>
        <v>#DIV/0!</v>
      </c>
    </row>
    <row r="23" spans="1:9" s="12" customFormat="1" ht="19.5" customHeight="1">
      <c r="A23" s="60" t="s">
        <v>246</v>
      </c>
      <c r="B23" s="356"/>
      <c r="C23" s="60"/>
      <c r="D23" s="92"/>
      <c r="E23" s="60"/>
      <c r="F23" s="134"/>
      <c r="G23" s="92"/>
      <c r="H23" s="38">
        <f t="shared" si="1"/>
        <v>0</v>
      </c>
      <c r="I23" s="34" t="e">
        <f t="shared" si="2"/>
        <v>#DIV/0!</v>
      </c>
    </row>
    <row r="24" spans="1:9" ht="19.5" customHeight="1">
      <c r="A24" s="60" t="s">
        <v>248</v>
      </c>
      <c r="B24" s="1171"/>
      <c r="C24" s="72" t="s">
        <v>896</v>
      </c>
      <c r="D24" s="1172"/>
      <c r="E24" s="73"/>
      <c r="F24" s="135"/>
      <c r="G24" s="62"/>
      <c r="H24" s="38">
        <f t="shared" si="1"/>
        <v>0</v>
      </c>
      <c r="I24" s="34" t="e">
        <f t="shared" si="2"/>
        <v>#DIV/0!</v>
      </c>
    </row>
    <row r="25" spans="1:9" ht="18.75" customHeight="1">
      <c r="A25" s="62" t="s">
        <v>615</v>
      </c>
      <c r="B25" s="510">
        <v>12500</v>
      </c>
      <c r="C25" s="72">
        <v>7500</v>
      </c>
      <c r="D25" s="291">
        <v>7750</v>
      </c>
      <c r="E25" s="109">
        <v>20000</v>
      </c>
      <c r="F25" s="604" t="s">
        <v>1</v>
      </c>
      <c r="G25" s="63">
        <v>20000</v>
      </c>
      <c r="H25" s="38">
        <f t="shared" si="1"/>
        <v>0</v>
      </c>
      <c r="I25" s="34">
        <f t="shared" si="2"/>
        <v>0</v>
      </c>
    </row>
    <row r="26" spans="1:9" ht="22.5" customHeight="1">
      <c r="A26" s="67" t="s">
        <v>616</v>
      </c>
      <c r="B26" s="1173" t="s">
        <v>98</v>
      </c>
      <c r="C26" s="1173" t="s">
        <v>98</v>
      </c>
      <c r="D26" s="1173" t="s">
        <v>98</v>
      </c>
      <c r="E26" s="421">
        <v>40000</v>
      </c>
      <c r="F26" s="605" t="s">
        <v>1</v>
      </c>
      <c r="G26" s="68">
        <v>40000</v>
      </c>
      <c r="H26" s="38">
        <f t="shared" si="1"/>
        <v>0</v>
      </c>
      <c r="I26" s="34">
        <f t="shared" si="2"/>
        <v>0</v>
      </c>
    </row>
    <row r="27" spans="1:9" ht="22.5" customHeight="1">
      <c r="A27" s="23"/>
      <c r="B27" s="888"/>
      <c r="C27" s="569"/>
      <c r="D27" s="889"/>
      <c r="E27" s="441"/>
      <c r="F27" s="890"/>
      <c r="G27" s="1056">
        <v>49</v>
      </c>
      <c r="H27" s="31"/>
      <c r="I27" s="8"/>
    </row>
    <row r="28" spans="1:7" ht="22.5" customHeight="1">
      <c r="A28" s="3" t="s">
        <v>899</v>
      </c>
      <c r="B28" s="1306" t="s">
        <v>907</v>
      </c>
      <c r="C28" s="1307"/>
      <c r="D28" s="1308"/>
      <c r="E28" s="1295" t="s">
        <v>895</v>
      </c>
      <c r="F28" s="1296"/>
      <c r="G28" s="1297"/>
    </row>
    <row r="29" spans="1:7" s="2" customFormat="1" ht="19.5" customHeight="1">
      <c r="A29" s="1298" t="s">
        <v>67</v>
      </c>
      <c r="B29" s="24" t="s">
        <v>295</v>
      </c>
      <c r="C29" s="3" t="s">
        <v>611</v>
      </c>
      <c r="D29" s="3" t="s">
        <v>296</v>
      </c>
      <c r="E29" s="25" t="s">
        <v>893</v>
      </c>
      <c r="F29" s="416" t="s">
        <v>909</v>
      </c>
      <c r="G29" s="417" t="s">
        <v>297</v>
      </c>
    </row>
    <row r="30" spans="1:7" s="2" customFormat="1" ht="19.5" customHeight="1">
      <c r="A30" s="1298"/>
      <c r="B30" s="7"/>
      <c r="C30" s="7"/>
      <c r="D30" s="7"/>
      <c r="E30" s="22"/>
      <c r="F30" s="418" t="s">
        <v>910</v>
      </c>
      <c r="G30" s="22"/>
    </row>
    <row r="31" spans="1:7" s="2" customFormat="1" ht="15" customHeight="1">
      <c r="A31" s="26"/>
      <c r="B31" s="26"/>
      <c r="C31" s="26"/>
      <c r="D31" s="26"/>
      <c r="E31" s="14"/>
      <c r="F31" s="419" t="s">
        <v>911</v>
      </c>
      <c r="G31" s="14"/>
    </row>
    <row r="32" spans="1:9" ht="19.5" customHeight="1">
      <c r="A32" s="200" t="s">
        <v>247</v>
      </c>
      <c r="B32" s="423"/>
      <c r="C32" s="72"/>
      <c r="D32" s="753"/>
      <c r="E32" s="384">
        <v>5000</v>
      </c>
      <c r="F32" s="604" t="s">
        <v>1</v>
      </c>
      <c r="G32" s="63">
        <v>5000</v>
      </c>
      <c r="H32" s="31" t="e">
        <f>+E32-#REF!</f>
        <v>#REF!</v>
      </c>
      <c r="I32" s="8" t="e">
        <f>+H32*100/#REF!</f>
        <v>#REF!</v>
      </c>
    </row>
    <row r="33" spans="1:9" ht="19.5" customHeight="1">
      <c r="A33" s="200" t="s">
        <v>529</v>
      </c>
      <c r="B33" s="1173" t="s">
        <v>98</v>
      </c>
      <c r="C33" s="1173" t="s">
        <v>98</v>
      </c>
      <c r="D33" s="1173" t="s">
        <v>98</v>
      </c>
      <c r="E33" s="95" t="s">
        <v>98</v>
      </c>
      <c r="F33" s="608" t="s">
        <v>98</v>
      </c>
      <c r="G33" s="63">
        <v>30000</v>
      </c>
      <c r="H33" s="31"/>
      <c r="I33" s="8"/>
    </row>
    <row r="34" spans="1:9" s="10" customFormat="1" ht="19.5" customHeight="1">
      <c r="A34" s="76" t="s">
        <v>275</v>
      </c>
      <c r="B34" s="1173" t="s">
        <v>98</v>
      </c>
      <c r="C34" s="1173" t="s">
        <v>98</v>
      </c>
      <c r="D34" s="1173" t="s">
        <v>98</v>
      </c>
      <c r="E34" s="384">
        <v>10000</v>
      </c>
      <c r="F34" s="604" t="s">
        <v>1</v>
      </c>
      <c r="G34" s="63">
        <v>10000</v>
      </c>
      <c r="H34" s="31" t="e">
        <f>+E34-#REF!</f>
        <v>#REF!</v>
      </c>
      <c r="I34" s="8" t="e">
        <f>+H34*100/#REF!</f>
        <v>#REF!</v>
      </c>
    </row>
    <row r="35" spans="1:9" s="10" customFormat="1" ht="19.5" customHeight="1">
      <c r="A35" s="81" t="s">
        <v>276</v>
      </c>
      <c r="B35" s="1173">
        <v>47388</v>
      </c>
      <c r="C35" s="277">
        <v>17707</v>
      </c>
      <c r="D35" s="1173" t="s">
        <v>98</v>
      </c>
      <c r="E35" s="1173" t="s">
        <v>98</v>
      </c>
      <c r="F35" s="1173" t="s">
        <v>98</v>
      </c>
      <c r="G35" s="1173" t="s">
        <v>98</v>
      </c>
      <c r="H35" s="31" t="e">
        <f>+E35-#REF!</f>
        <v>#VALUE!</v>
      </c>
      <c r="I35" s="8" t="e">
        <f>+H35*100/#REF!</f>
        <v>#VALUE!</v>
      </c>
    </row>
    <row r="36" spans="1:9" ht="21.75" customHeight="1">
      <c r="A36" s="43" t="s">
        <v>900</v>
      </c>
      <c r="B36" s="353">
        <f>+B25+B35</f>
        <v>59888</v>
      </c>
      <c r="C36" s="512">
        <f>+C25+C35</f>
        <v>25207</v>
      </c>
      <c r="D36" s="551">
        <f>+D25</f>
        <v>7750</v>
      </c>
      <c r="E36" s="288">
        <f>+E25+E26+E32+E34</f>
        <v>75000</v>
      </c>
      <c r="F36" s="601">
        <f>+I36</f>
        <v>40</v>
      </c>
      <c r="G36" s="263">
        <f>+G25+G26+G32+G33+G34</f>
        <v>105000</v>
      </c>
      <c r="H36" s="31">
        <f>+G36-E36</f>
        <v>30000</v>
      </c>
      <c r="I36" s="8">
        <f>+H36*100/E36</f>
        <v>40</v>
      </c>
    </row>
    <row r="37" spans="1:9" s="12" customFormat="1" ht="19.5" customHeight="1">
      <c r="A37" s="58" t="s">
        <v>847</v>
      </c>
      <c r="B37" s="473"/>
      <c r="C37" s="952"/>
      <c r="D37" s="59"/>
      <c r="E37" s="70"/>
      <c r="F37" s="284"/>
      <c r="G37" s="479"/>
      <c r="H37" s="31">
        <f>+G37-E37</f>
        <v>0</v>
      </c>
      <c r="I37" s="8" t="e">
        <f>+H37*100/E37</f>
        <v>#DIV/0!</v>
      </c>
    </row>
    <row r="38" spans="1:9" ht="19.5" customHeight="1">
      <c r="A38" s="76" t="s">
        <v>815</v>
      </c>
      <c r="B38" s="280">
        <v>79635</v>
      </c>
      <c r="C38" s="72">
        <v>12160</v>
      </c>
      <c r="D38" s="280">
        <v>35880</v>
      </c>
      <c r="E38" s="448">
        <v>100000</v>
      </c>
      <c r="F38" s="934">
        <f>+I38</f>
        <v>-50</v>
      </c>
      <c r="G38" s="63">
        <v>150000</v>
      </c>
      <c r="H38" s="31">
        <f>+E38-G38</f>
        <v>-50000</v>
      </c>
      <c r="I38" s="8">
        <f>+H38*100/E38</f>
        <v>-50</v>
      </c>
    </row>
    <row r="39" spans="1:9" ht="19.5" customHeight="1">
      <c r="A39" s="76" t="s">
        <v>763</v>
      </c>
      <c r="B39" s="280"/>
      <c r="C39" s="72"/>
      <c r="D39" s="280"/>
      <c r="E39" s="160"/>
      <c r="F39" s="408"/>
      <c r="G39" s="63"/>
      <c r="H39" s="31">
        <f aca="true" t="shared" si="3" ref="H39:H100">+E39-G39</f>
        <v>0</v>
      </c>
      <c r="I39" s="8" t="e">
        <f aca="true" t="shared" si="4" ref="I39:I100">+H39*100/E39</f>
        <v>#DIV/0!</v>
      </c>
    </row>
    <row r="40" spans="1:9" ht="19.5" customHeight="1">
      <c r="A40" s="76" t="s">
        <v>829</v>
      </c>
      <c r="B40" s="280"/>
      <c r="C40" s="72"/>
      <c r="D40" s="280"/>
      <c r="E40" s="160"/>
      <c r="F40" s="408"/>
      <c r="G40" s="63"/>
      <c r="H40" s="31">
        <f t="shared" si="3"/>
        <v>0</v>
      </c>
      <c r="I40" s="8" t="e">
        <f t="shared" si="4"/>
        <v>#DIV/0!</v>
      </c>
    </row>
    <row r="41" spans="1:9" ht="19.5" customHeight="1">
      <c r="A41" s="62" t="s">
        <v>617</v>
      </c>
      <c r="B41" s="280">
        <v>5872</v>
      </c>
      <c r="C41" s="104" t="s">
        <v>98</v>
      </c>
      <c r="D41" s="280">
        <v>4665</v>
      </c>
      <c r="E41" s="448">
        <v>30000</v>
      </c>
      <c r="F41" s="934">
        <f>+I41</f>
        <v>-33.333333333333336</v>
      </c>
      <c r="G41" s="63">
        <v>40000</v>
      </c>
      <c r="H41" s="31">
        <f>+E41-G41</f>
        <v>-10000</v>
      </c>
      <c r="I41" s="8">
        <f>+H41*100/E41</f>
        <v>-33.333333333333336</v>
      </c>
    </row>
    <row r="42" spans="1:9" ht="19.5" customHeight="1">
      <c r="A42" s="285" t="s">
        <v>762</v>
      </c>
      <c r="B42" s="382">
        <v>5400</v>
      </c>
      <c r="C42" s="565">
        <v>4350</v>
      </c>
      <c r="D42" s="891">
        <v>1650</v>
      </c>
      <c r="E42" s="449">
        <v>160000</v>
      </c>
      <c r="F42" s="940">
        <f>+I42</f>
        <v>-56.25</v>
      </c>
      <c r="G42" s="88">
        <v>250000</v>
      </c>
      <c r="H42" s="31">
        <f t="shared" si="3"/>
        <v>-90000</v>
      </c>
      <c r="I42" s="8">
        <f t="shared" si="4"/>
        <v>-56.25</v>
      </c>
    </row>
    <row r="43" spans="1:9" ht="21.75" customHeight="1">
      <c r="A43" s="47" t="s">
        <v>897</v>
      </c>
      <c r="B43" s="353">
        <f>+B38+B41+B42</f>
        <v>90907</v>
      </c>
      <c r="C43" s="512">
        <v>16510</v>
      </c>
      <c r="D43" s="551">
        <f>+D38+D41+D42</f>
        <v>42195</v>
      </c>
      <c r="E43" s="730">
        <f>+E38+E41+E42</f>
        <v>290000</v>
      </c>
      <c r="F43" s="937">
        <f>+I43</f>
        <v>-51.724137931034484</v>
      </c>
      <c r="G43" s="48">
        <f>+G38+G41+G42</f>
        <v>440000</v>
      </c>
      <c r="H43" s="31">
        <f t="shared" si="3"/>
        <v>-150000</v>
      </c>
      <c r="I43" s="8">
        <f t="shared" si="4"/>
        <v>-51.724137931034484</v>
      </c>
    </row>
    <row r="44" spans="1:9" s="12" customFormat="1" ht="19.5" customHeight="1">
      <c r="A44" s="58" t="s">
        <v>889</v>
      </c>
      <c r="B44" s="204"/>
      <c r="C44" s="315"/>
      <c r="D44" s="70"/>
      <c r="E44" s="58"/>
      <c r="F44" s="133"/>
      <c r="G44" s="70"/>
      <c r="H44" s="31">
        <f t="shared" si="3"/>
        <v>0</v>
      </c>
      <c r="I44" s="8" t="e">
        <f t="shared" si="4"/>
        <v>#DIV/0!</v>
      </c>
    </row>
    <row r="45" spans="1:9" ht="19.5" customHeight="1">
      <c r="A45" s="76" t="s">
        <v>754</v>
      </c>
      <c r="B45" s="280">
        <v>4351</v>
      </c>
      <c r="C45" s="63">
        <v>9670</v>
      </c>
      <c r="D45" s="280">
        <v>11571</v>
      </c>
      <c r="E45" s="109">
        <v>15000</v>
      </c>
      <c r="F45" s="934" t="s">
        <v>1</v>
      </c>
      <c r="G45" s="63">
        <v>15000</v>
      </c>
      <c r="H45" s="31">
        <f t="shared" si="3"/>
        <v>0</v>
      </c>
      <c r="I45" s="8">
        <f t="shared" si="4"/>
        <v>0</v>
      </c>
    </row>
    <row r="46" spans="1:9" ht="19.5" customHeight="1">
      <c r="A46" s="76" t="s">
        <v>755</v>
      </c>
      <c r="B46" s="280">
        <v>27160</v>
      </c>
      <c r="C46" s="63">
        <v>14239</v>
      </c>
      <c r="D46" s="280">
        <v>21965</v>
      </c>
      <c r="E46" s="109">
        <v>50000</v>
      </c>
      <c r="F46" s="934" t="s">
        <v>1</v>
      </c>
      <c r="G46" s="63">
        <v>50000</v>
      </c>
      <c r="H46" s="31">
        <f t="shared" si="3"/>
        <v>0</v>
      </c>
      <c r="I46" s="8">
        <f t="shared" si="4"/>
        <v>0</v>
      </c>
    </row>
    <row r="47" spans="1:9" ht="19.5" customHeight="1">
      <c r="A47" s="76" t="s">
        <v>756</v>
      </c>
      <c r="B47" s="280">
        <v>6092</v>
      </c>
      <c r="C47" s="63">
        <v>17220</v>
      </c>
      <c r="D47" s="280">
        <v>2400</v>
      </c>
      <c r="E47" s="109">
        <v>20000</v>
      </c>
      <c r="F47" s="934" t="s">
        <v>1</v>
      </c>
      <c r="G47" s="63">
        <v>20000</v>
      </c>
      <c r="H47" s="31">
        <f t="shared" si="3"/>
        <v>0</v>
      </c>
      <c r="I47" s="8">
        <f t="shared" si="4"/>
        <v>0</v>
      </c>
    </row>
    <row r="48" spans="1:9" ht="19.5" customHeight="1">
      <c r="A48" s="76" t="s">
        <v>757</v>
      </c>
      <c r="B48" s="95" t="s">
        <v>98</v>
      </c>
      <c r="C48" s="95" t="s">
        <v>98</v>
      </c>
      <c r="D48" s="95" t="s">
        <v>98</v>
      </c>
      <c r="E48" s="384">
        <v>5000</v>
      </c>
      <c r="F48" s="934" t="s">
        <v>1</v>
      </c>
      <c r="G48" s="63">
        <v>5000</v>
      </c>
      <c r="H48" s="31">
        <f t="shared" si="3"/>
        <v>0</v>
      </c>
      <c r="I48" s="8">
        <f t="shared" si="4"/>
        <v>0</v>
      </c>
    </row>
    <row r="49" spans="1:9" ht="19.5" customHeight="1">
      <c r="A49" s="76" t="s">
        <v>758</v>
      </c>
      <c r="B49" s="95" t="s">
        <v>98</v>
      </c>
      <c r="C49" s="95" t="s">
        <v>98</v>
      </c>
      <c r="D49" s="95" t="s">
        <v>98</v>
      </c>
      <c r="E49" s="384">
        <v>50000</v>
      </c>
      <c r="F49" s="934" t="s">
        <v>1</v>
      </c>
      <c r="G49" s="63">
        <v>50000</v>
      </c>
      <c r="H49" s="31">
        <f t="shared" si="3"/>
        <v>0</v>
      </c>
      <c r="I49" s="8">
        <f t="shared" si="4"/>
        <v>0</v>
      </c>
    </row>
    <row r="50" spans="1:9" ht="19.5" customHeight="1">
      <c r="A50" s="76" t="s">
        <v>759</v>
      </c>
      <c r="B50" s="95" t="s">
        <v>98</v>
      </c>
      <c r="C50" s="95" t="s">
        <v>98</v>
      </c>
      <c r="D50" s="95" t="s">
        <v>98</v>
      </c>
      <c r="E50" s="384">
        <v>10000</v>
      </c>
      <c r="F50" s="934" t="s">
        <v>1</v>
      </c>
      <c r="G50" s="63">
        <v>10000</v>
      </c>
      <c r="H50" s="31">
        <f t="shared" si="3"/>
        <v>0</v>
      </c>
      <c r="I50" s="8">
        <f t="shared" si="4"/>
        <v>0</v>
      </c>
    </row>
    <row r="51" spans="1:9" ht="19.5" customHeight="1">
      <c r="A51" s="76" t="s">
        <v>760</v>
      </c>
      <c r="B51" s="95" t="s">
        <v>98</v>
      </c>
      <c r="C51" s="95" t="s">
        <v>98</v>
      </c>
      <c r="D51" s="95" t="s">
        <v>98</v>
      </c>
      <c r="E51" s="384">
        <v>10000</v>
      </c>
      <c r="F51" s="934" t="s">
        <v>1</v>
      </c>
      <c r="G51" s="63">
        <v>10000</v>
      </c>
      <c r="H51" s="31">
        <f t="shared" si="3"/>
        <v>0</v>
      </c>
      <c r="I51" s="8">
        <f t="shared" si="4"/>
        <v>0</v>
      </c>
    </row>
    <row r="52" spans="1:9" ht="19.5" customHeight="1">
      <c r="A52" s="94" t="s">
        <v>761</v>
      </c>
      <c r="B52" s="891">
        <v>25270</v>
      </c>
      <c r="C52" s="88">
        <v>23390</v>
      </c>
      <c r="D52" s="891">
        <v>36380</v>
      </c>
      <c r="E52" s="114">
        <v>20000</v>
      </c>
      <c r="F52" s="407">
        <f>+I52</f>
        <v>-150</v>
      </c>
      <c r="G52" s="88">
        <v>50000</v>
      </c>
      <c r="H52" s="31">
        <f t="shared" si="3"/>
        <v>-30000</v>
      </c>
      <c r="I52" s="8">
        <f t="shared" si="4"/>
        <v>-150</v>
      </c>
    </row>
    <row r="53" spans="1:10" s="39" customFormat="1" ht="21" customHeight="1">
      <c r="A53" s="43" t="s">
        <v>902</v>
      </c>
      <c r="B53" s="353">
        <f>+B45+B46+B47+B52</f>
        <v>62873</v>
      </c>
      <c r="C53" s="540">
        <f>+C45+C46+C47+C52</f>
        <v>64519</v>
      </c>
      <c r="D53" s="1131">
        <f>+D45+D46+D47+D52</f>
        <v>72316</v>
      </c>
      <c r="E53" s="288">
        <f>+E45+E46+E47+E48+E49+E50+E51+E52</f>
        <v>180000</v>
      </c>
      <c r="F53" s="142">
        <f>+I53</f>
        <v>-16.666666666666668</v>
      </c>
      <c r="G53" s="288">
        <f>+G45+G46+G47+G48+G49+G50+G51+G52</f>
        <v>210000</v>
      </c>
      <c r="H53" s="31">
        <f t="shared" si="3"/>
        <v>-30000</v>
      </c>
      <c r="I53" s="8">
        <f t="shared" si="4"/>
        <v>-16.666666666666668</v>
      </c>
      <c r="J53" s="130">
        <f>+H53*100/C53</f>
        <v>-46.49793084207753</v>
      </c>
    </row>
    <row r="54" spans="1:9" ht="21.75" customHeight="1">
      <c r="A54" s="49" t="s">
        <v>103</v>
      </c>
      <c r="B54" s="364">
        <f>+B36+B43+B53</f>
        <v>213668</v>
      </c>
      <c r="C54" s="541">
        <f>+C36+C43+C53</f>
        <v>106236</v>
      </c>
      <c r="D54" s="1132">
        <f>+D36+D43+D53</f>
        <v>122261</v>
      </c>
      <c r="E54" s="57">
        <f>+E36+E43+E53</f>
        <v>545000</v>
      </c>
      <c r="F54" s="143">
        <f>+I54</f>
        <v>-38.53211009174312</v>
      </c>
      <c r="G54" s="273">
        <f>+G36+G43+G53</f>
        <v>755000</v>
      </c>
      <c r="H54" s="31">
        <f t="shared" si="3"/>
        <v>-210000</v>
      </c>
      <c r="I54" s="8">
        <f t="shared" si="4"/>
        <v>-38.53211009174312</v>
      </c>
    </row>
    <row r="55" spans="1:9" ht="22.5" customHeight="1">
      <c r="A55" s="178"/>
      <c r="B55" s="1057"/>
      <c r="C55" s="1058"/>
      <c r="D55" s="897"/>
      <c r="E55" s="462"/>
      <c r="F55" s="821"/>
      <c r="G55" s="1056">
        <v>50</v>
      </c>
      <c r="H55" s="31">
        <f t="shared" si="3"/>
        <v>-50</v>
      </c>
      <c r="I55" s="8" t="e">
        <f t="shared" si="4"/>
        <v>#DIV/0!</v>
      </c>
    </row>
    <row r="56" spans="1:9" ht="18.75" customHeight="1">
      <c r="A56" s="179"/>
      <c r="B56" s="1059"/>
      <c r="C56" s="926"/>
      <c r="D56" s="901"/>
      <c r="E56" s="465"/>
      <c r="F56" s="386"/>
      <c r="G56" s="320"/>
      <c r="H56" s="31">
        <f t="shared" si="3"/>
        <v>0</v>
      </c>
      <c r="I56" s="8" t="e">
        <f t="shared" si="4"/>
        <v>#DIV/0!</v>
      </c>
    </row>
    <row r="57" spans="1:9" ht="19.5" customHeight="1">
      <c r="A57" s="3" t="s">
        <v>899</v>
      </c>
      <c r="B57" s="1306" t="s">
        <v>907</v>
      </c>
      <c r="C57" s="1307"/>
      <c r="D57" s="1308"/>
      <c r="E57" s="1295" t="s">
        <v>895</v>
      </c>
      <c r="F57" s="1296"/>
      <c r="G57" s="1297"/>
      <c r="H57" s="31" t="e">
        <f t="shared" si="3"/>
        <v>#VALUE!</v>
      </c>
      <c r="I57" s="8" t="e">
        <f t="shared" si="4"/>
        <v>#VALUE!</v>
      </c>
    </row>
    <row r="58" spans="1:9" s="2" customFormat="1" ht="19.5" customHeight="1">
      <c r="A58" s="1298" t="s">
        <v>67</v>
      </c>
      <c r="B58" s="24" t="s">
        <v>295</v>
      </c>
      <c r="C58" s="3" t="s">
        <v>611</v>
      </c>
      <c r="D58" s="3" t="s">
        <v>296</v>
      </c>
      <c r="E58" s="25" t="s">
        <v>893</v>
      </c>
      <c r="F58" s="416" t="s">
        <v>909</v>
      </c>
      <c r="G58" s="417" t="s">
        <v>297</v>
      </c>
      <c r="H58" s="31" t="e">
        <f t="shared" si="3"/>
        <v>#VALUE!</v>
      </c>
      <c r="I58" s="8" t="e">
        <f t="shared" si="4"/>
        <v>#VALUE!</v>
      </c>
    </row>
    <row r="59" spans="1:9" s="2" customFormat="1" ht="19.5" customHeight="1">
      <c r="A59" s="1298"/>
      <c r="B59" s="7"/>
      <c r="C59" s="7"/>
      <c r="D59" s="7"/>
      <c r="E59" s="22"/>
      <c r="F59" s="418" t="s">
        <v>910</v>
      </c>
      <c r="G59" s="22"/>
      <c r="H59" s="31">
        <f t="shared" si="3"/>
        <v>0</v>
      </c>
      <c r="I59" s="8" t="e">
        <f t="shared" si="4"/>
        <v>#DIV/0!</v>
      </c>
    </row>
    <row r="60" spans="1:9" s="2" customFormat="1" ht="19.5" customHeight="1">
      <c r="A60" s="26"/>
      <c r="B60" s="26"/>
      <c r="C60" s="26"/>
      <c r="D60" s="26"/>
      <c r="E60" s="14"/>
      <c r="F60" s="419" t="s">
        <v>911</v>
      </c>
      <c r="G60" s="14"/>
      <c r="H60" s="31">
        <f t="shared" si="3"/>
        <v>0</v>
      </c>
      <c r="I60" s="8" t="e">
        <f t="shared" si="4"/>
        <v>#DIV/0!</v>
      </c>
    </row>
    <row r="61" spans="1:9" s="12" customFormat="1" ht="19.5" customHeight="1">
      <c r="A61" s="58" t="s">
        <v>618</v>
      </c>
      <c r="B61" s="887"/>
      <c r="C61" s="97"/>
      <c r="D61" s="70"/>
      <c r="E61" s="58"/>
      <c r="F61" s="133"/>
      <c r="G61" s="70"/>
      <c r="H61" s="31">
        <f t="shared" si="3"/>
        <v>0</v>
      </c>
      <c r="I61" s="8" t="e">
        <f t="shared" si="4"/>
        <v>#DIV/0!</v>
      </c>
    </row>
    <row r="62" spans="1:9" ht="19.5" customHeight="1">
      <c r="A62" s="87" t="s">
        <v>249</v>
      </c>
      <c r="B62" s="950" t="s">
        <v>98</v>
      </c>
      <c r="C62" s="951" t="s">
        <v>98</v>
      </c>
      <c r="D62" s="951" t="s">
        <v>98</v>
      </c>
      <c r="E62" s="565">
        <v>1000</v>
      </c>
      <c r="F62" s="624" t="s">
        <v>1</v>
      </c>
      <c r="G62" s="565">
        <v>1000</v>
      </c>
      <c r="H62" s="31">
        <f t="shared" si="3"/>
        <v>0</v>
      </c>
      <c r="I62" s="8">
        <f t="shared" si="4"/>
        <v>0</v>
      </c>
    </row>
    <row r="63" spans="1:9" ht="21.75" customHeight="1">
      <c r="A63" s="49" t="s">
        <v>45</v>
      </c>
      <c r="B63" s="170" t="s">
        <v>98</v>
      </c>
      <c r="C63" s="539" t="s">
        <v>98</v>
      </c>
      <c r="D63" s="539" t="s">
        <v>98</v>
      </c>
      <c r="E63" s="273">
        <f>+E62</f>
        <v>1000</v>
      </c>
      <c r="F63" s="925" t="s">
        <v>1</v>
      </c>
      <c r="G63" s="663">
        <f>+G62</f>
        <v>1000</v>
      </c>
      <c r="H63" s="31">
        <f t="shared" si="3"/>
        <v>0</v>
      </c>
      <c r="I63" s="8">
        <f t="shared" si="4"/>
        <v>0</v>
      </c>
    </row>
    <row r="64" spans="1:9" ht="21" customHeight="1">
      <c r="A64" s="40" t="s">
        <v>300</v>
      </c>
      <c r="B64" s="354">
        <f>+B54</f>
        <v>213668</v>
      </c>
      <c r="C64" s="53">
        <f>+C54</f>
        <v>106236</v>
      </c>
      <c r="D64" s="1133">
        <f>+D54</f>
        <v>122261</v>
      </c>
      <c r="E64" s="269">
        <f>+E54+E63</f>
        <v>546000</v>
      </c>
      <c r="F64" s="147">
        <f>+I64</f>
        <v>-38.46153846153846</v>
      </c>
      <c r="G64" s="269">
        <f>+G54+G63</f>
        <v>756000</v>
      </c>
      <c r="H64" s="31">
        <f t="shared" si="3"/>
        <v>-210000</v>
      </c>
      <c r="I64" s="8">
        <f t="shared" si="4"/>
        <v>-38.46153846153846</v>
      </c>
    </row>
    <row r="65" spans="1:9" s="12" customFormat="1" ht="18.75" customHeight="1">
      <c r="A65" s="96" t="s">
        <v>679</v>
      </c>
      <c r="B65" s="96"/>
      <c r="C65" s="253"/>
      <c r="D65" s="96"/>
      <c r="E65" s="97"/>
      <c r="F65" s="788"/>
      <c r="G65" s="96"/>
      <c r="H65" s="31">
        <f t="shared" si="3"/>
        <v>0</v>
      </c>
      <c r="I65" s="8" t="e">
        <f t="shared" si="4"/>
        <v>#DIV/0!</v>
      </c>
    </row>
    <row r="66" spans="1:9" s="12" customFormat="1" ht="18.75" customHeight="1">
      <c r="A66" s="213" t="s">
        <v>849</v>
      </c>
      <c r="B66" s="77"/>
      <c r="C66" s="945"/>
      <c r="D66" s="77"/>
      <c r="E66" s="64"/>
      <c r="F66" s="789"/>
      <c r="G66" s="77"/>
      <c r="H66" s="31">
        <f t="shared" si="3"/>
        <v>0</v>
      </c>
      <c r="I66" s="8" t="e">
        <f t="shared" si="4"/>
        <v>#DIV/0!</v>
      </c>
    </row>
    <row r="67" spans="1:9" s="12" customFormat="1" ht="18.75" customHeight="1">
      <c r="A67" s="213" t="s">
        <v>873</v>
      </c>
      <c r="B67" s="77"/>
      <c r="C67" s="945"/>
      <c r="D67" s="425"/>
      <c r="E67" s="78"/>
      <c r="F67" s="789"/>
      <c r="G67" s="77"/>
      <c r="H67" s="31">
        <f t="shared" si="3"/>
        <v>0</v>
      </c>
      <c r="I67" s="8" t="e">
        <f t="shared" si="4"/>
        <v>#DIV/0!</v>
      </c>
    </row>
    <row r="68" spans="1:9" s="12" customFormat="1" ht="18.75" customHeight="1">
      <c r="A68" s="213" t="s">
        <v>502</v>
      </c>
      <c r="B68" s="946">
        <v>7600</v>
      </c>
      <c r="C68" s="410"/>
      <c r="D68" s="92"/>
      <c r="E68" s="78"/>
      <c r="F68" s="789"/>
      <c r="G68" s="77"/>
      <c r="H68" s="31">
        <f t="shared" si="3"/>
        <v>0</v>
      </c>
      <c r="I68" s="8" t="e">
        <f t="shared" si="4"/>
        <v>#DIV/0!</v>
      </c>
    </row>
    <row r="69" spans="1:9" s="12" customFormat="1" ht="23.25" customHeight="1">
      <c r="A69" s="150" t="s">
        <v>258</v>
      </c>
      <c r="B69" s="410" t="s">
        <v>98</v>
      </c>
      <c r="C69" s="410" t="s">
        <v>98</v>
      </c>
      <c r="D69" s="410" t="s">
        <v>98</v>
      </c>
      <c r="E69" s="947">
        <v>6600</v>
      </c>
      <c r="F69" s="953">
        <v>100</v>
      </c>
      <c r="G69" s="95" t="s">
        <v>98</v>
      </c>
      <c r="H69" s="31" t="e">
        <f t="shared" si="3"/>
        <v>#VALUE!</v>
      </c>
      <c r="I69" s="8" t="e">
        <f t="shared" si="4"/>
        <v>#VALUE!</v>
      </c>
    </row>
    <row r="70" spans="1:9" ht="18.75" customHeight="1">
      <c r="A70" s="218" t="s">
        <v>816</v>
      </c>
      <c r="B70" s="410"/>
      <c r="C70" s="381">
        <v>22290</v>
      </c>
      <c r="D70" s="410" t="s">
        <v>98</v>
      </c>
      <c r="E70" s="480"/>
      <c r="F70" s="621"/>
      <c r="G70" s="160"/>
      <c r="H70" s="31">
        <f t="shared" si="3"/>
        <v>0</v>
      </c>
      <c r="I70" s="8" t="e">
        <f t="shared" si="4"/>
        <v>#DIV/0!</v>
      </c>
    </row>
    <row r="71" spans="1:9" ht="18.75" customHeight="1">
      <c r="A71" s="136" t="s">
        <v>752</v>
      </c>
      <c r="B71" s="410" t="s">
        <v>98</v>
      </c>
      <c r="C71" s="381" t="s">
        <v>98</v>
      </c>
      <c r="D71" s="410" t="s">
        <v>98</v>
      </c>
      <c r="E71" s="384">
        <v>4700</v>
      </c>
      <c r="F71" s="409">
        <f>+I71</f>
        <v>100</v>
      </c>
      <c r="G71" s="160"/>
      <c r="H71" s="31">
        <f t="shared" si="3"/>
        <v>4700</v>
      </c>
      <c r="I71" s="8">
        <f t="shared" si="4"/>
        <v>100</v>
      </c>
    </row>
    <row r="72" spans="1:9" ht="18.75" customHeight="1">
      <c r="A72" s="136" t="s">
        <v>753</v>
      </c>
      <c r="B72" s="410" t="s">
        <v>98</v>
      </c>
      <c r="C72" s="381" t="s">
        <v>98</v>
      </c>
      <c r="D72" s="381">
        <v>3000</v>
      </c>
      <c r="E72" s="95" t="s">
        <v>98</v>
      </c>
      <c r="F72" s="95" t="s">
        <v>98</v>
      </c>
      <c r="G72" s="95" t="s">
        <v>98</v>
      </c>
      <c r="H72" s="31" t="e">
        <f t="shared" si="3"/>
        <v>#VALUE!</v>
      </c>
      <c r="I72" s="8" t="e">
        <f t="shared" si="4"/>
        <v>#VALUE!</v>
      </c>
    </row>
    <row r="73" spans="1:9" s="12" customFormat="1" ht="45.75" customHeight="1">
      <c r="A73" s="948" t="s">
        <v>533</v>
      </c>
      <c r="B73" s="381" t="s">
        <v>98</v>
      </c>
      <c r="C73" s="381" t="s">
        <v>98</v>
      </c>
      <c r="D73" s="381" t="s">
        <v>98</v>
      </c>
      <c r="E73" s="95" t="s">
        <v>98</v>
      </c>
      <c r="F73" s="95" t="s">
        <v>98</v>
      </c>
      <c r="G73" s="72">
        <v>22000</v>
      </c>
      <c r="H73" s="31" t="e">
        <f t="shared" si="3"/>
        <v>#VALUE!</v>
      </c>
      <c r="I73" s="8" t="e">
        <f t="shared" si="4"/>
        <v>#VALUE!</v>
      </c>
    </row>
    <row r="74" spans="1:9" ht="18.75" customHeight="1">
      <c r="A74" s="136"/>
      <c r="B74" s="410"/>
      <c r="C74" s="381"/>
      <c r="D74" s="99" t="s">
        <v>896</v>
      </c>
      <c r="E74" s="95"/>
      <c r="F74" s="608"/>
      <c r="G74" s="63"/>
      <c r="H74" s="31">
        <f t="shared" si="3"/>
        <v>0</v>
      </c>
      <c r="I74" s="8" t="e">
        <f t="shared" si="4"/>
        <v>#DIV/0!</v>
      </c>
    </row>
    <row r="75" spans="1:9" ht="18.75" customHeight="1">
      <c r="A75" s="218" t="s">
        <v>12</v>
      </c>
      <c r="B75" s="381">
        <v>15500</v>
      </c>
      <c r="C75" s="381">
        <v>19000</v>
      </c>
      <c r="D75" s="381" t="s">
        <v>98</v>
      </c>
      <c r="E75" s="410" t="s">
        <v>98</v>
      </c>
      <c r="F75" s="410" t="s">
        <v>98</v>
      </c>
      <c r="G75" s="410" t="s">
        <v>98</v>
      </c>
      <c r="H75" s="31" t="e">
        <f t="shared" si="3"/>
        <v>#VALUE!</v>
      </c>
      <c r="I75" s="8" t="e">
        <f t="shared" si="4"/>
        <v>#VALUE!</v>
      </c>
    </row>
    <row r="76" spans="1:9" ht="26.25" customHeight="1">
      <c r="A76" s="218" t="s">
        <v>534</v>
      </c>
      <c r="B76" s="381" t="s">
        <v>98</v>
      </c>
      <c r="C76" s="381" t="s">
        <v>98</v>
      </c>
      <c r="D76" s="381" t="s">
        <v>98</v>
      </c>
      <c r="E76" s="410" t="s">
        <v>98</v>
      </c>
      <c r="F76" s="410" t="s">
        <v>98</v>
      </c>
      <c r="G76" s="63">
        <v>89000</v>
      </c>
      <c r="H76" s="31" t="e">
        <f t="shared" si="3"/>
        <v>#VALUE!</v>
      </c>
      <c r="I76" s="8" t="e">
        <f t="shared" si="4"/>
        <v>#VALUE!</v>
      </c>
    </row>
    <row r="77" spans="1:9" ht="18.75" customHeight="1">
      <c r="A77" s="949" t="s">
        <v>13</v>
      </c>
      <c r="B77" s="509" t="s">
        <v>98</v>
      </c>
      <c r="C77" s="509" t="s">
        <v>98</v>
      </c>
      <c r="D77" s="381">
        <v>5950</v>
      </c>
      <c r="E77" s="405">
        <v>20000</v>
      </c>
      <c r="F77" s="508" t="s">
        <v>1</v>
      </c>
      <c r="G77" s="88">
        <v>20000</v>
      </c>
      <c r="H77" s="31">
        <f t="shared" si="3"/>
        <v>0</v>
      </c>
      <c r="I77" s="8">
        <f t="shared" si="4"/>
        <v>0</v>
      </c>
    </row>
    <row r="78" spans="1:9" ht="21" customHeight="1">
      <c r="A78" s="43" t="s">
        <v>898</v>
      </c>
      <c r="B78" s="357">
        <f>+B68+B75</f>
        <v>23100</v>
      </c>
      <c r="C78" s="52">
        <f>+C70+C75</f>
        <v>41290</v>
      </c>
      <c r="D78" s="1129">
        <f>+D72+D77</f>
        <v>8950</v>
      </c>
      <c r="E78" s="450">
        <f>+E69+E71+E77</f>
        <v>31300</v>
      </c>
      <c r="F78" s="146">
        <f>+I78</f>
        <v>-318.53035143769966</v>
      </c>
      <c r="G78" s="48">
        <f>+G73+G76+G77</f>
        <v>131000</v>
      </c>
      <c r="H78" s="31">
        <f t="shared" si="3"/>
        <v>-99700</v>
      </c>
      <c r="I78" s="8">
        <f t="shared" si="4"/>
        <v>-318.53035143769966</v>
      </c>
    </row>
    <row r="79" spans="1:9" s="12" customFormat="1" ht="27" customHeight="1">
      <c r="A79" s="178"/>
      <c r="B79" s="896"/>
      <c r="C79" s="244"/>
      <c r="D79" s="897"/>
      <c r="E79" s="898"/>
      <c r="F79" s="899"/>
      <c r="G79" s="569"/>
      <c r="H79" s="31">
        <f t="shared" si="3"/>
        <v>0</v>
      </c>
      <c r="I79" s="8" t="e">
        <f t="shared" si="4"/>
        <v>#DIV/0!</v>
      </c>
    </row>
    <row r="80" spans="1:9" s="12" customFormat="1" ht="24.75" customHeight="1">
      <c r="A80" s="28"/>
      <c r="B80" s="893"/>
      <c r="C80" s="32"/>
      <c r="D80" s="894"/>
      <c r="E80" s="895"/>
      <c r="F80" s="892"/>
      <c r="G80" s="494">
        <v>51</v>
      </c>
      <c r="H80" s="31">
        <f t="shared" si="3"/>
        <v>-51</v>
      </c>
      <c r="I80" s="8" t="e">
        <f t="shared" si="4"/>
        <v>#DIV/0!</v>
      </c>
    </row>
    <row r="81" spans="1:9" s="12" customFormat="1" ht="14.25" customHeight="1">
      <c r="A81" s="179"/>
      <c r="B81" s="900"/>
      <c r="C81" s="245"/>
      <c r="D81" s="901"/>
      <c r="E81" s="524"/>
      <c r="F81" s="902"/>
      <c r="G81" s="438"/>
      <c r="H81" s="31">
        <f t="shared" si="3"/>
        <v>0</v>
      </c>
      <c r="I81" s="8" t="e">
        <f t="shared" si="4"/>
        <v>#DIV/0!</v>
      </c>
    </row>
    <row r="82" spans="1:9" ht="19.5" customHeight="1">
      <c r="A82" s="3" t="s">
        <v>899</v>
      </c>
      <c r="B82" s="1304" t="s">
        <v>907</v>
      </c>
      <c r="C82" s="1304"/>
      <c r="D82" s="1304"/>
      <c r="E82" s="1305" t="s">
        <v>895</v>
      </c>
      <c r="F82" s="1305"/>
      <c r="G82" s="1305"/>
      <c r="H82" s="31" t="e">
        <f t="shared" si="3"/>
        <v>#VALUE!</v>
      </c>
      <c r="I82" s="8" t="e">
        <f t="shared" si="4"/>
        <v>#VALUE!</v>
      </c>
    </row>
    <row r="83" spans="1:9" s="2" customFormat="1" ht="19.5" customHeight="1">
      <c r="A83" s="1298" t="s">
        <v>67</v>
      </c>
      <c r="B83" s="3" t="s">
        <v>295</v>
      </c>
      <c r="C83" s="3" t="s">
        <v>611</v>
      </c>
      <c r="D83" s="3" t="s">
        <v>296</v>
      </c>
      <c r="E83" s="25" t="s">
        <v>893</v>
      </c>
      <c r="F83" s="416" t="s">
        <v>909</v>
      </c>
      <c r="G83" s="417" t="s">
        <v>297</v>
      </c>
      <c r="H83" s="31" t="e">
        <f t="shared" si="3"/>
        <v>#VALUE!</v>
      </c>
      <c r="I83" s="8" t="e">
        <f t="shared" si="4"/>
        <v>#VALUE!</v>
      </c>
    </row>
    <row r="84" spans="1:9" s="2" customFormat="1" ht="19.5" customHeight="1">
      <c r="A84" s="1298"/>
      <c r="B84" s="673"/>
      <c r="C84" s="673"/>
      <c r="D84" s="673"/>
      <c r="E84" s="22"/>
      <c r="F84" s="418" t="s">
        <v>910</v>
      </c>
      <c r="G84" s="22"/>
      <c r="H84" s="31">
        <f t="shared" si="3"/>
        <v>0</v>
      </c>
      <c r="I84" s="8" t="e">
        <f t="shared" si="4"/>
        <v>#DIV/0!</v>
      </c>
    </row>
    <row r="85" spans="1:9" s="2" customFormat="1" ht="19.5" customHeight="1">
      <c r="A85" s="26"/>
      <c r="B85" s="26"/>
      <c r="C85" s="26"/>
      <c r="D85" s="26"/>
      <c r="E85" s="14"/>
      <c r="F85" s="419" t="s">
        <v>911</v>
      </c>
      <c r="G85" s="14"/>
      <c r="H85" s="31">
        <f t="shared" si="3"/>
        <v>0</v>
      </c>
      <c r="I85" s="8" t="e">
        <f t="shared" si="4"/>
        <v>#DIV/0!</v>
      </c>
    </row>
    <row r="86" spans="1:9" s="12" customFormat="1" ht="19.5" customHeight="1">
      <c r="A86" s="678" t="s">
        <v>250</v>
      </c>
      <c r="B86" s="733"/>
      <c r="C86" s="734"/>
      <c r="E86" s="733"/>
      <c r="F86" s="735"/>
      <c r="G86" s="886"/>
      <c r="H86" s="31">
        <f t="shared" si="3"/>
        <v>0</v>
      </c>
      <c r="I86" s="8" t="e">
        <f t="shared" si="4"/>
        <v>#DIV/0!</v>
      </c>
    </row>
    <row r="87" spans="1:9" ht="19.5" customHeight="1">
      <c r="A87" s="235" t="s">
        <v>834</v>
      </c>
      <c r="B87" s="280"/>
      <c r="C87" s="63"/>
      <c r="D87" s="737"/>
      <c r="E87" s="74"/>
      <c r="F87" s="139"/>
      <c r="G87" s="62"/>
      <c r="H87" s="31">
        <f t="shared" si="3"/>
        <v>0</v>
      </c>
      <c r="I87" s="8" t="e">
        <f t="shared" si="4"/>
        <v>#DIV/0!</v>
      </c>
    </row>
    <row r="88" spans="1:9" ht="19.5" customHeight="1">
      <c r="A88" s="90" t="s">
        <v>535</v>
      </c>
      <c r="B88" s="185" t="s">
        <v>98</v>
      </c>
      <c r="C88" s="185" t="s">
        <v>98</v>
      </c>
      <c r="D88" s="185" t="s">
        <v>98</v>
      </c>
      <c r="E88" s="410" t="s">
        <v>98</v>
      </c>
      <c r="F88" s="410" t="s">
        <v>98</v>
      </c>
      <c r="G88" s="1141">
        <v>601000</v>
      </c>
      <c r="H88" s="31" t="e">
        <f t="shared" si="3"/>
        <v>#VALUE!</v>
      </c>
      <c r="I88" s="8" t="e">
        <f t="shared" si="4"/>
        <v>#VALUE!</v>
      </c>
    </row>
    <row r="89" spans="1:9" s="732" customFormat="1" ht="41.25" customHeight="1">
      <c r="A89" s="738" t="s">
        <v>175</v>
      </c>
      <c r="B89" s="185" t="s">
        <v>98</v>
      </c>
      <c r="C89" s="185" t="s">
        <v>98</v>
      </c>
      <c r="D89" s="185" t="s">
        <v>98</v>
      </c>
      <c r="E89" s="410" t="s">
        <v>98</v>
      </c>
      <c r="F89" s="410" t="s">
        <v>98</v>
      </c>
      <c r="G89" s="1062">
        <v>115000</v>
      </c>
      <c r="H89" s="31" t="e">
        <f t="shared" si="3"/>
        <v>#VALUE!</v>
      </c>
      <c r="I89" s="8" t="e">
        <f t="shared" si="4"/>
        <v>#VALUE!</v>
      </c>
    </row>
    <row r="90" spans="1:9" ht="21" customHeight="1">
      <c r="A90" s="43" t="s">
        <v>208</v>
      </c>
      <c r="B90" s="353" t="s">
        <v>98</v>
      </c>
      <c r="C90" s="353" t="s">
        <v>98</v>
      </c>
      <c r="D90" s="353" t="s">
        <v>98</v>
      </c>
      <c r="E90" s="353" t="s">
        <v>98</v>
      </c>
      <c r="F90" s="725" t="s">
        <v>98</v>
      </c>
      <c r="G90" s="48">
        <f>+G88+G89</f>
        <v>716000</v>
      </c>
      <c r="H90" s="31" t="e">
        <f t="shared" si="3"/>
        <v>#VALUE!</v>
      </c>
      <c r="I90" s="8" t="e">
        <f t="shared" si="4"/>
        <v>#VALUE!</v>
      </c>
    </row>
    <row r="91" spans="1:10" s="39" customFormat="1" ht="21" customHeight="1">
      <c r="A91" s="40" t="s">
        <v>110</v>
      </c>
      <c r="B91" s="354">
        <f>+B78</f>
        <v>23100</v>
      </c>
      <c r="C91" s="903">
        <f>+C78</f>
        <v>41290</v>
      </c>
      <c r="D91" s="1130">
        <f>+D78</f>
        <v>8950</v>
      </c>
      <c r="E91" s="287">
        <f>+E78</f>
        <v>31300</v>
      </c>
      <c r="F91" s="1137">
        <f>+I91</f>
        <v>-2606.070287539936</v>
      </c>
      <c r="G91" s="287">
        <f>+G78+G90</f>
        <v>847000</v>
      </c>
      <c r="H91" s="31">
        <f t="shared" si="3"/>
        <v>-815700</v>
      </c>
      <c r="I91" s="8">
        <f t="shared" si="4"/>
        <v>-2606.070287539936</v>
      </c>
      <c r="J91" s="130">
        <f>+H91*100/C91</f>
        <v>-1975.5388713974328</v>
      </c>
    </row>
    <row r="92" spans="1:10" s="545" customFormat="1" ht="18.75" customHeight="1">
      <c r="A92" s="96" t="s">
        <v>680</v>
      </c>
      <c r="B92" s="546"/>
      <c r="C92" s="547"/>
      <c r="D92" s="740"/>
      <c r="E92" s="481"/>
      <c r="F92" s="422"/>
      <c r="G92" s="740"/>
      <c r="H92" s="31">
        <f t="shared" si="3"/>
        <v>0</v>
      </c>
      <c r="I92" s="8" t="e">
        <f t="shared" si="4"/>
        <v>#DIV/0!</v>
      </c>
      <c r="J92" s="544"/>
    </row>
    <row r="93" spans="1:10" s="545" customFormat="1" ht="18.75" customHeight="1">
      <c r="A93" s="213" t="s">
        <v>277</v>
      </c>
      <c r="B93" s="548"/>
      <c r="C93" s="504"/>
      <c r="D93" s="741"/>
      <c r="E93" s="425"/>
      <c r="F93" s="424"/>
      <c r="G93" s="741"/>
      <c r="H93" s="31">
        <f t="shared" si="3"/>
        <v>0</v>
      </c>
      <c r="I93" s="8" t="e">
        <f t="shared" si="4"/>
        <v>#DIV/0!</v>
      </c>
      <c r="J93" s="544"/>
    </row>
    <row r="94" spans="1:10" s="545" customFormat="1" ht="18.75" customHeight="1">
      <c r="A94" s="623" t="s">
        <v>278</v>
      </c>
      <c r="B94" s="904">
        <v>574470.42</v>
      </c>
      <c r="C94" s="395" t="s">
        <v>98</v>
      </c>
      <c r="D94" s="1139">
        <v>16004.5</v>
      </c>
      <c r="E94" s="395" t="s">
        <v>98</v>
      </c>
      <c r="F94" s="905" t="s">
        <v>98</v>
      </c>
      <c r="G94" s="905" t="s">
        <v>98</v>
      </c>
      <c r="H94" s="31" t="e">
        <f t="shared" si="3"/>
        <v>#VALUE!</v>
      </c>
      <c r="I94" s="8" t="e">
        <f t="shared" si="4"/>
        <v>#VALUE!</v>
      </c>
      <c r="J94" s="544"/>
    </row>
    <row r="95" spans="1:10" s="545" customFormat="1" ht="24" customHeight="1">
      <c r="A95" s="40" t="s">
        <v>456</v>
      </c>
      <c r="B95" s="354">
        <f>+B94</f>
        <v>574470.42</v>
      </c>
      <c r="C95" s="122" t="s">
        <v>98</v>
      </c>
      <c r="D95" s="122">
        <f>+D94</f>
        <v>16004.5</v>
      </c>
      <c r="E95" s="122" t="s">
        <v>98</v>
      </c>
      <c r="F95" s="906" t="s">
        <v>98</v>
      </c>
      <c r="G95" s="122" t="s">
        <v>98</v>
      </c>
      <c r="H95" s="31" t="e">
        <f t="shared" si="3"/>
        <v>#VALUE!</v>
      </c>
      <c r="I95" s="8" t="e">
        <f t="shared" si="4"/>
        <v>#VALUE!</v>
      </c>
      <c r="J95" s="544"/>
    </row>
    <row r="96" spans="1:9" ht="24.75" customHeight="1">
      <c r="A96" s="50" t="s">
        <v>47</v>
      </c>
      <c r="B96" s="397">
        <f>+B20+B64+B91+B95</f>
        <v>1255010.42</v>
      </c>
      <c r="C96" s="54">
        <f>+C20+C64+C91</f>
        <v>570436</v>
      </c>
      <c r="D96" s="1135">
        <f>+D20+D64+D91+D95</f>
        <v>570403.5</v>
      </c>
      <c r="E96" s="270">
        <f>+E20+E64+E91</f>
        <v>1707480</v>
      </c>
      <c r="F96" s="148">
        <f>+I96</f>
        <v>-59.13275704547052</v>
      </c>
      <c r="G96" s="270">
        <f>+G20+G64+G91</f>
        <v>2717160</v>
      </c>
      <c r="H96" s="31">
        <f>+E96-G96</f>
        <v>-1009680</v>
      </c>
      <c r="I96" s="8">
        <f>+H96*100/E96</f>
        <v>-59.13275704547052</v>
      </c>
    </row>
    <row r="97" spans="1:9" s="12" customFormat="1" ht="18.75" customHeight="1">
      <c r="A97" s="910" t="s">
        <v>817</v>
      </c>
      <c r="B97" s="942"/>
      <c r="C97" s="943"/>
      <c r="D97" s="942"/>
      <c r="E97" s="942"/>
      <c r="F97" s="944"/>
      <c r="G97" s="886"/>
      <c r="H97" s="31">
        <f t="shared" si="3"/>
        <v>0</v>
      </c>
      <c r="I97" s="8" t="e">
        <f t="shared" si="4"/>
        <v>#DIV/0!</v>
      </c>
    </row>
    <row r="98" spans="1:9" s="12" customFormat="1" ht="18.75" customHeight="1">
      <c r="A98" s="58" t="s">
        <v>681</v>
      </c>
      <c r="B98" s="69"/>
      <c r="C98" s="197"/>
      <c r="D98" s="69"/>
      <c r="E98" s="69"/>
      <c r="F98" s="138"/>
      <c r="G98" s="351"/>
      <c r="H98" s="31">
        <f t="shared" si="3"/>
        <v>0</v>
      </c>
      <c r="I98" s="8" t="e">
        <f t="shared" si="4"/>
        <v>#DIV/0!</v>
      </c>
    </row>
    <row r="99" spans="1:9" s="12" customFormat="1" ht="18.75" customHeight="1">
      <c r="A99" s="89" t="s">
        <v>619</v>
      </c>
      <c r="B99" s="60"/>
      <c r="C99" s="299"/>
      <c r="D99" s="648"/>
      <c r="E99" s="60"/>
      <c r="F99" s="134"/>
      <c r="G99" s="92"/>
      <c r="H99" s="31">
        <f t="shared" si="3"/>
        <v>0</v>
      </c>
      <c r="I99" s="8" t="e">
        <f t="shared" si="4"/>
        <v>#DIV/0!</v>
      </c>
    </row>
    <row r="100" spans="1:9" s="12" customFormat="1" ht="18.75" customHeight="1">
      <c r="A100" s="89" t="s">
        <v>250</v>
      </c>
      <c r="B100" s="73"/>
      <c r="C100" s="358"/>
      <c r="D100" s="92"/>
      <c r="E100" s="73"/>
      <c r="F100" s="135"/>
      <c r="G100" s="92"/>
      <c r="H100" s="31">
        <f t="shared" si="3"/>
        <v>0</v>
      </c>
      <c r="I100" s="8" t="e">
        <f t="shared" si="4"/>
        <v>#DIV/0!</v>
      </c>
    </row>
    <row r="101" spans="1:9" s="12" customFormat="1" ht="18.75" customHeight="1">
      <c r="A101" s="89" t="s">
        <v>172</v>
      </c>
      <c r="B101" s="73"/>
      <c r="C101" s="358"/>
      <c r="D101" s="92"/>
      <c r="E101" s="73"/>
      <c r="F101" s="135"/>
      <c r="G101" s="92"/>
      <c r="H101" s="31">
        <f aca="true" t="shared" si="5" ref="H101:H134">+E101-G101</f>
        <v>0</v>
      </c>
      <c r="I101" s="8" t="e">
        <f aca="true" t="shared" si="6" ref="I101:I134">+H101*100/E101</f>
        <v>#DIV/0!</v>
      </c>
    </row>
    <row r="102" spans="1:9" s="12" customFormat="1" ht="18.75" customHeight="1">
      <c r="A102" s="786" t="s">
        <v>173</v>
      </c>
      <c r="B102" s="909" t="s">
        <v>98</v>
      </c>
      <c r="C102" s="909" t="s">
        <v>98</v>
      </c>
      <c r="D102" s="909" t="s">
        <v>98</v>
      </c>
      <c r="E102" s="909" t="s">
        <v>98</v>
      </c>
      <c r="F102" s="909" t="s">
        <v>98</v>
      </c>
      <c r="G102" s="72">
        <v>59350</v>
      </c>
      <c r="H102" s="31" t="e">
        <f t="shared" si="5"/>
        <v>#VALUE!</v>
      </c>
      <c r="I102" s="8" t="e">
        <f t="shared" si="6"/>
        <v>#VALUE!</v>
      </c>
    </row>
    <row r="103" spans="1:9" s="12" customFormat="1" ht="18.75" customHeight="1">
      <c r="A103" s="786" t="s">
        <v>174</v>
      </c>
      <c r="B103" s="909" t="s">
        <v>98</v>
      </c>
      <c r="C103" s="909" t="s">
        <v>98</v>
      </c>
      <c r="D103" s="909" t="s">
        <v>98</v>
      </c>
      <c r="E103" s="909" t="s">
        <v>98</v>
      </c>
      <c r="F103" s="909" t="s">
        <v>98</v>
      </c>
      <c r="G103" s="72">
        <v>615000</v>
      </c>
      <c r="H103" s="31" t="e">
        <f t="shared" si="5"/>
        <v>#VALUE!</v>
      </c>
      <c r="I103" s="8" t="e">
        <f t="shared" si="6"/>
        <v>#VALUE!</v>
      </c>
    </row>
    <row r="104" spans="1:9" ht="18.75" customHeight="1">
      <c r="A104" s="235" t="s">
        <v>171</v>
      </c>
      <c r="B104" s="280">
        <v>1460500</v>
      </c>
      <c r="C104" s="63">
        <v>1659000</v>
      </c>
      <c r="D104" s="280">
        <v>2953899</v>
      </c>
      <c r="E104" s="909" t="s">
        <v>98</v>
      </c>
      <c r="F104" s="909" t="s">
        <v>98</v>
      </c>
      <c r="G104" s="909" t="s">
        <v>98</v>
      </c>
      <c r="H104" s="31" t="e">
        <f t="shared" si="5"/>
        <v>#VALUE!</v>
      </c>
      <c r="I104" s="8" t="e">
        <f t="shared" si="6"/>
        <v>#VALUE!</v>
      </c>
    </row>
    <row r="105" spans="1:9" s="107" customFormat="1" ht="21" customHeight="1">
      <c r="A105" s="90" t="s">
        <v>176</v>
      </c>
      <c r="B105" s="647" t="s">
        <v>98</v>
      </c>
      <c r="C105" s="647" t="s">
        <v>98</v>
      </c>
      <c r="D105" s="647" t="s">
        <v>98</v>
      </c>
      <c r="E105" s="254">
        <v>292000</v>
      </c>
      <c r="F105" s="953">
        <v>100</v>
      </c>
      <c r="G105" s="909" t="s">
        <v>98</v>
      </c>
      <c r="H105" s="31" t="e">
        <f t="shared" si="5"/>
        <v>#VALUE!</v>
      </c>
      <c r="I105" s="8" t="e">
        <f t="shared" si="6"/>
        <v>#VALUE!</v>
      </c>
    </row>
    <row r="106" spans="1:9" s="107" customFormat="1" ht="21" customHeight="1">
      <c r="A106" s="90" t="s">
        <v>177</v>
      </c>
      <c r="B106" s="647" t="s">
        <v>98</v>
      </c>
      <c r="C106" s="647" t="s">
        <v>98</v>
      </c>
      <c r="D106" s="647" t="s">
        <v>98</v>
      </c>
      <c r="E106" s="254">
        <v>510400</v>
      </c>
      <c r="F106" s="953">
        <v>100</v>
      </c>
      <c r="G106" s="909" t="s">
        <v>98</v>
      </c>
      <c r="H106" s="31" t="e">
        <f t="shared" si="5"/>
        <v>#VALUE!</v>
      </c>
      <c r="I106" s="8" t="e">
        <f t="shared" si="6"/>
        <v>#VALUE!</v>
      </c>
    </row>
    <row r="107" spans="1:9" s="776" customFormat="1" ht="20.25" customHeight="1">
      <c r="A107" s="564" t="s">
        <v>823</v>
      </c>
      <c r="B107" s="907"/>
      <c r="C107" s="907"/>
      <c r="D107" s="1053"/>
      <c r="E107" s="1136"/>
      <c r="F107" s="1138" t="s">
        <v>896</v>
      </c>
      <c r="G107" s="908" t="s">
        <v>98</v>
      </c>
      <c r="H107" s="31" t="e">
        <f t="shared" si="5"/>
        <v>#VALUE!</v>
      </c>
      <c r="I107" s="8" t="e">
        <f t="shared" si="6"/>
        <v>#VALUE!</v>
      </c>
    </row>
    <row r="108" spans="1:9" s="12" customFormat="1" ht="23.25" customHeight="1">
      <c r="A108" s="178"/>
      <c r="B108" s="258"/>
      <c r="C108" s="1060"/>
      <c r="D108" s="312"/>
      <c r="E108" s="344"/>
      <c r="F108" s="1061"/>
      <c r="G108" s="1056">
        <v>52</v>
      </c>
      <c r="H108" s="31">
        <f t="shared" si="5"/>
        <v>-52</v>
      </c>
      <c r="I108" s="8" t="e">
        <f t="shared" si="6"/>
        <v>#DIV/0!</v>
      </c>
    </row>
    <row r="109" spans="1:9" ht="21" customHeight="1">
      <c r="A109" s="3" t="s">
        <v>899</v>
      </c>
      <c r="B109" s="1304" t="s">
        <v>907</v>
      </c>
      <c r="C109" s="1304"/>
      <c r="D109" s="1304"/>
      <c r="E109" s="1305" t="s">
        <v>895</v>
      </c>
      <c r="F109" s="1305"/>
      <c r="G109" s="1305"/>
      <c r="H109" s="31" t="e">
        <f t="shared" si="5"/>
        <v>#VALUE!</v>
      </c>
      <c r="I109" s="8" t="e">
        <f t="shared" si="6"/>
        <v>#VALUE!</v>
      </c>
    </row>
    <row r="110" spans="1:9" s="2" customFormat="1" ht="21" customHeight="1">
      <c r="A110" s="1298" t="s">
        <v>67</v>
      </c>
      <c r="B110" s="3" t="s">
        <v>295</v>
      </c>
      <c r="C110" s="3" t="s">
        <v>611</v>
      </c>
      <c r="D110" s="3" t="s">
        <v>296</v>
      </c>
      <c r="E110" s="25" t="s">
        <v>893</v>
      </c>
      <c r="F110" s="416" t="s">
        <v>909</v>
      </c>
      <c r="G110" s="417" t="s">
        <v>297</v>
      </c>
      <c r="H110" s="31" t="e">
        <f t="shared" si="5"/>
        <v>#VALUE!</v>
      </c>
      <c r="I110" s="8" t="e">
        <f t="shared" si="6"/>
        <v>#VALUE!</v>
      </c>
    </row>
    <row r="111" spans="1:9" s="2" customFormat="1" ht="21" customHeight="1">
      <c r="A111" s="1298"/>
      <c r="B111" s="673"/>
      <c r="C111" s="673"/>
      <c r="D111" s="673"/>
      <c r="E111" s="22"/>
      <c r="F111" s="418" t="s">
        <v>910</v>
      </c>
      <c r="G111" s="22"/>
      <c r="H111" s="31">
        <f t="shared" si="5"/>
        <v>0</v>
      </c>
      <c r="I111" s="8" t="e">
        <f t="shared" si="6"/>
        <v>#DIV/0!</v>
      </c>
    </row>
    <row r="112" spans="1:9" s="2" customFormat="1" ht="21" customHeight="1">
      <c r="A112" s="115"/>
      <c r="B112" s="115"/>
      <c r="C112" s="115"/>
      <c r="D112" s="115"/>
      <c r="E112" s="14"/>
      <c r="F112" s="419" t="s">
        <v>911</v>
      </c>
      <c r="G112" s="14"/>
      <c r="H112" s="31">
        <f t="shared" si="5"/>
        <v>0</v>
      </c>
      <c r="I112" s="8" t="e">
        <f t="shared" si="6"/>
        <v>#DIV/0!</v>
      </c>
    </row>
    <row r="113" spans="1:9" s="111" customFormat="1" ht="21" customHeight="1">
      <c r="A113" s="90" t="s">
        <v>178</v>
      </c>
      <c r="B113" s="647" t="s">
        <v>98</v>
      </c>
      <c r="C113" s="647" t="s">
        <v>98</v>
      </c>
      <c r="D113" s="647" t="s">
        <v>98</v>
      </c>
      <c r="E113" s="254">
        <v>107700</v>
      </c>
      <c r="F113" s="953">
        <v>100</v>
      </c>
      <c r="G113" s="909" t="s">
        <v>98</v>
      </c>
      <c r="H113" s="31" t="e">
        <f t="shared" si="5"/>
        <v>#VALUE!</v>
      </c>
      <c r="I113" s="8" t="e">
        <f t="shared" si="6"/>
        <v>#VALUE!</v>
      </c>
    </row>
    <row r="114" spans="1:9" s="2" customFormat="1" ht="21" customHeight="1">
      <c r="A114" s="80" t="s">
        <v>179</v>
      </c>
      <c r="B114" s="647" t="s">
        <v>98</v>
      </c>
      <c r="C114" s="647" t="s">
        <v>98</v>
      </c>
      <c r="D114" s="647" t="s">
        <v>98</v>
      </c>
      <c r="E114" s="647" t="s">
        <v>98</v>
      </c>
      <c r="F114" s="647" t="s">
        <v>98</v>
      </c>
      <c r="G114" s="63">
        <v>267000</v>
      </c>
      <c r="H114" s="31" t="e">
        <f t="shared" si="5"/>
        <v>#VALUE!</v>
      </c>
      <c r="I114" s="8" t="e">
        <f t="shared" si="6"/>
        <v>#VALUE!</v>
      </c>
    </row>
    <row r="115" spans="1:9" ht="19.5" customHeight="1">
      <c r="A115" s="285" t="s">
        <v>251</v>
      </c>
      <c r="B115" s="382">
        <v>132800</v>
      </c>
      <c r="C115" s="286">
        <v>105800</v>
      </c>
      <c r="D115" s="950" t="s">
        <v>98</v>
      </c>
      <c r="E115" s="451">
        <v>150000</v>
      </c>
      <c r="F115" s="1106">
        <f>+I115</f>
        <v>66.66666666666667</v>
      </c>
      <c r="G115" s="88">
        <v>50000</v>
      </c>
      <c r="H115" s="31">
        <f t="shared" si="5"/>
        <v>100000</v>
      </c>
      <c r="I115" s="8">
        <f t="shared" si="6"/>
        <v>66.66666666666667</v>
      </c>
    </row>
    <row r="116" spans="1:9" ht="23.25" customHeight="1">
      <c r="A116" s="43" t="s">
        <v>922</v>
      </c>
      <c r="B116" s="353">
        <f>+B104+B115</f>
        <v>1593300</v>
      </c>
      <c r="C116" s="52">
        <f>+C104+C115</f>
        <v>1764800</v>
      </c>
      <c r="D116" s="1129">
        <f>+D104</f>
        <v>2953899</v>
      </c>
      <c r="E116" s="263">
        <f>+E105+E106+E113+E115</f>
        <v>1060100</v>
      </c>
      <c r="F116" s="411">
        <f>+I116</f>
        <v>6.485237241769644</v>
      </c>
      <c r="G116" s="263">
        <f>+G102+G103+G114+G115</f>
        <v>991350</v>
      </c>
      <c r="H116" s="31">
        <f t="shared" si="5"/>
        <v>68750</v>
      </c>
      <c r="I116" s="8">
        <f t="shared" si="6"/>
        <v>6.485237241769644</v>
      </c>
    </row>
    <row r="117" spans="1:9" ht="18" customHeight="1">
      <c r="A117" s="40" t="s">
        <v>110</v>
      </c>
      <c r="B117" s="354">
        <f>+B116</f>
        <v>1593300</v>
      </c>
      <c r="C117" s="53">
        <f>+C116</f>
        <v>1764800</v>
      </c>
      <c r="D117" s="1133">
        <f>+D116</f>
        <v>2953899</v>
      </c>
      <c r="E117" s="269">
        <f>+E116</f>
        <v>1060100</v>
      </c>
      <c r="F117" s="144">
        <f>+I117</f>
        <v>6.485237241769644</v>
      </c>
      <c r="G117" s="269">
        <f>+G116</f>
        <v>991350</v>
      </c>
      <c r="H117" s="31">
        <f t="shared" si="5"/>
        <v>68750</v>
      </c>
      <c r="I117" s="8">
        <f t="shared" si="6"/>
        <v>6.485237241769644</v>
      </c>
    </row>
    <row r="118" spans="1:9" s="12" customFormat="1" ht="21" customHeight="1">
      <c r="A118" s="58" t="s">
        <v>682</v>
      </c>
      <c r="B118" s="204"/>
      <c r="C118" s="58"/>
      <c r="D118" s="70"/>
      <c r="E118" s="58"/>
      <c r="F118" s="133"/>
      <c r="G118" s="70"/>
      <c r="H118" s="31">
        <f t="shared" si="5"/>
        <v>0</v>
      </c>
      <c r="I118" s="8" t="e">
        <f t="shared" si="6"/>
        <v>#DIV/0!</v>
      </c>
    </row>
    <row r="119" spans="1:9" s="12" customFormat="1" ht="21" customHeight="1">
      <c r="A119" s="60" t="s">
        <v>253</v>
      </c>
      <c r="B119" s="299"/>
      <c r="C119" s="60"/>
      <c r="D119" s="92"/>
      <c r="E119" s="60"/>
      <c r="F119" s="134"/>
      <c r="G119" s="92"/>
      <c r="H119" s="31">
        <f t="shared" si="5"/>
        <v>0</v>
      </c>
      <c r="I119" s="8" t="e">
        <f t="shared" si="6"/>
        <v>#DIV/0!</v>
      </c>
    </row>
    <row r="120" spans="1:9" s="12" customFormat="1" ht="21" customHeight="1">
      <c r="A120" s="60" t="s">
        <v>252</v>
      </c>
      <c r="B120" s="185" t="s">
        <v>98</v>
      </c>
      <c r="C120" s="649">
        <v>102202.08</v>
      </c>
      <c r="D120" s="92">
        <v>184628.78</v>
      </c>
      <c r="E120" s="185" t="s">
        <v>98</v>
      </c>
      <c r="F120" s="185" t="s">
        <v>98</v>
      </c>
      <c r="G120" s="185" t="s">
        <v>98</v>
      </c>
      <c r="H120" s="31" t="e">
        <f t="shared" si="5"/>
        <v>#VALUE!</v>
      </c>
      <c r="I120" s="8" t="e">
        <f t="shared" si="6"/>
        <v>#VALUE!</v>
      </c>
    </row>
    <row r="121" spans="1:9" s="12" customFormat="1" ht="21" customHeight="1">
      <c r="A121" s="92" t="s">
        <v>639</v>
      </c>
      <c r="B121" s="185" t="s">
        <v>98</v>
      </c>
      <c r="C121" s="185" t="s">
        <v>98</v>
      </c>
      <c r="D121" s="185" t="s">
        <v>98</v>
      </c>
      <c r="E121" s="72">
        <v>7060</v>
      </c>
      <c r="F121" s="1277">
        <v>100</v>
      </c>
      <c r="G121" s="185" t="s">
        <v>98</v>
      </c>
      <c r="H121" s="31" t="e">
        <f t="shared" si="5"/>
        <v>#VALUE!</v>
      </c>
      <c r="I121" s="8" t="e">
        <f t="shared" si="6"/>
        <v>#VALUE!</v>
      </c>
    </row>
    <row r="122" spans="1:9" s="12" customFormat="1" ht="21" customHeight="1">
      <c r="A122" s="92" t="s">
        <v>640</v>
      </c>
      <c r="B122" s="73"/>
      <c r="C122" s="73"/>
      <c r="D122" s="92"/>
      <c r="E122" s="73"/>
      <c r="F122" s="135"/>
      <c r="G122" s="92"/>
      <c r="H122" s="31">
        <f t="shared" si="5"/>
        <v>0</v>
      </c>
      <c r="I122" s="8" t="e">
        <f t="shared" si="6"/>
        <v>#DIV/0!</v>
      </c>
    </row>
    <row r="123" spans="1:9" ht="21" customHeight="1">
      <c r="A123" s="40" t="s">
        <v>107</v>
      </c>
      <c r="B123" s="127" t="s">
        <v>98</v>
      </c>
      <c r="C123" s="53">
        <f>+C120</f>
        <v>102202.08</v>
      </c>
      <c r="D123" s="911">
        <f>+D120</f>
        <v>184628.78</v>
      </c>
      <c r="E123" s="329">
        <f>+E121</f>
        <v>7060</v>
      </c>
      <c r="F123" s="1279">
        <v>100</v>
      </c>
      <c r="G123" s="329" t="s">
        <v>98</v>
      </c>
      <c r="H123" s="31" t="e">
        <f t="shared" si="5"/>
        <v>#VALUE!</v>
      </c>
      <c r="I123" s="8" t="e">
        <f t="shared" si="6"/>
        <v>#VALUE!</v>
      </c>
    </row>
    <row r="124" spans="1:9" s="12" customFormat="1" ht="18.75" customHeight="1">
      <c r="A124" s="1147" t="s">
        <v>46</v>
      </c>
      <c r="B124" s="1148">
        <f>+B117</f>
        <v>1593300</v>
      </c>
      <c r="C124" s="1149">
        <f>+C117+C123</f>
        <v>1867002.08</v>
      </c>
      <c r="D124" s="1150">
        <f>+D117+D123</f>
        <v>3138527.78</v>
      </c>
      <c r="E124" s="1151">
        <f>+E117+E123</f>
        <v>1067160</v>
      </c>
      <c r="F124" s="1152">
        <f>+I124</f>
        <v>7.103901945350276</v>
      </c>
      <c r="G124" s="1153">
        <f>+G117</f>
        <v>991350</v>
      </c>
      <c r="H124" s="31">
        <f>+E124-G124</f>
        <v>75810</v>
      </c>
      <c r="I124" s="8">
        <f>+H124*100/E124</f>
        <v>7.103901945350276</v>
      </c>
    </row>
    <row r="125" spans="1:9" s="12" customFormat="1" ht="13.5" customHeight="1">
      <c r="A125" s="1159"/>
      <c r="B125" s="1160"/>
      <c r="C125" s="1161"/>
      <c r="D125" s="1162"/>
      <c r="E125" s="1163"/>
      <c r="F125" s="1164"/>
      <c r="G125" s="1165"/>
      <c r="H125" s="31">
        <f t="shared" si="5"/>
        <v>0</v>
      </c>
      <c r="I125" s="8" t="e">
        <f t="shared" si="6"/>
        <v>#DIV/0!</v>
      </c>
    </row>
    <row r="126" spans="1:9" s="12" customFormat="1" ht="17.25" customHeight="1">
      <c r="A126" s="1154" t="s">
        <v>493</v>
      </c>
      <c r="B126" s="1155"/>
      <c r="C126" s="1156"/>
      <c r="D126" s="351"/>
      <c r="E126" s="1157"/>
      <c r="F126" s="1158"/>
      <c r="G126" s="351"/>
      <c r="H126" s="31">
        <f t="shared" si="5"/>
        <v>0</v>
      </c>
      <c r="I126" s="8" t="e">
        <f t="shared" si="6"/>
        <v>#DIV/0!</v>
      </c>
    </row>
    <row r="127" spans="1:9" s="12" customFormat="1" ht="19.5" customHeight="1">
      <c r="A127" s="60" t="s">
        <v>683</v>
      </c>
      <c r="B127" s="423"/>
      <c r="C127" s="64"/>
      <c r="D127" s="92"/>
      <c r="E127" s="425"/>
      <c r="F127" s="424"/>
      <c r="G127" s="92"/>
      <c r="H127" s="31">
        <f t="shared" si="5"/>
        <v>0</v>
      </c>
      <c r="I127" s="8" t="e">
        <f t="shared" si="6"/>
        <v>#DIV/0!</v>
      </c>
    </row>
    <row r="128" spans="1:9" s="12" customFormat="1" ht="19.5" customHeight="1">
      <c r="A128" s="60" t="s">
        <v>619</v>
      </c>
      <c r="B128" s="423"/>
      <c r="C128" s="64"/>
      <c r="D128" s="92"/>
      <c r="E128" s="425"/>
      <c r="F128" s="424"/>
      <c r="G128" s="92"/>
      <c r="H128" s="31">
        <f t="shared" si="5"/>
        <v>0</v>
      </c>
      <c r="I128" s="8" t="e">
        <f t="shared" si="6"/>
        <v>#DIV/0!</v>
      </c>
    </row>
    <row r="129" spans="1:9" s="12" customFormat="1" ht="19.5" customHeight="1">
      <c r="A129" s="77" t="s">
        <v>873</v>
      </c>
      <c r="B129" s="423"/>
      <c r="C129" s="64"/>
      <c r="D129" s="92"/>
      <c r="E129" s="425"/>
      <c r="F129" s="424"/>
      <c r="G129" s="92"/>
      <c r="H129" s="31">
        <f t="shared" si="5"/>
        <v>0</v>
      </c>
      <c r="I129" s="8" t="e">
        <f t="shared" si="6"/>
        <v>#DIV/0!</v>
      </c>
    </row>
    <row r="130" spans="1:9" s="12" customFormat="1" ht="19.5" customHeight="1">
      <c r="A130" s="77" t="s">
        <v>492</v>
      </c>
      <c r="B130" s="423"/>
      <c r="C130" s="64"/>
      <c r="D130" s="92"/>
      <c r="E130" s="425"/>
      <c r="F130" s="424"/>
      <c r="G130" s="92"/>
      <c r="H130" s="31">
        <f t="shared" si="5"/>
        <v>0</v>
      </c>
      <c r="I130" s="8" t="e">
        <f t="shared" si="6"/>
        <v>#DIV/0!</v>
      </c>
    </row>
    <row r="131" spans="1:9" s="12" customFormat="1" ht="19.5" customHeight="1">
      <c r="A131" s="878" t="s">
        <v>638</v>
      </c>
      <c r="B131" s="518" t="s">
        <v>98</v>
      </c>
      <c r="C131" s="518" t="s">
        <v>98</v>
      </c>
      <c r="D131" s="518" t="s">
        <v>98</v>
      </c>
      <c r="E131" s="879">
        <v>298000</v>
      </c>
      <c r="F131" s="954" t="s">
        <v>98</v>
      </c>
      <c r="G131" s="518" t="s">
        <v>98</v>
      </c>
      <c r="H131" s="31" t="e">
        <f t="shared" si="5"/>
        <v>#VALUE!</v>
      </c>
      <c r="I131" s="8" t="e">
        <f t="shared" si="6"/>
        <v>#VALUE!</v>
      </c>
    </row>
    <row r="132" spans="1:9" ht="19.5" customHeight="1">
      <c r="A132" s="43" t="s">
        <v>921</v>
      </c>
      <c r="B132" s="328" t="s">
        <v>98</v>
      </c>
      <c r="C132" s="328" t="s">
        <v>98</v>
      </c>
      <c r="D132" s="328" t="s">
        <v>98</v>
      </c>
      <c r="E132" s="263">
        <f>+E131</f>
        <v>298000</v>
      </c>
      <c r="F132" s="955" t="s">
        <v>98</v>
      </c>
      <c r="G132" s="328" t="s">
        <v>98</v>
      </c>
      <c r="H132" s="31" t="e">
        <f t="shared" si="5"/>
        <v>#VALUE!</v>
      </c>
      <c r="I132" s="8" t="e">
        <f t="shared" si="6"/>
        <v>#VALUE!</v>
      </c>
    </row>
    <row r="133" spans="1:9" ht="19.5" customHeight="1">
      <c r="A133" s="40" t="s">
        <v>110</v>
      </c>
      <c r="B133" s="125" t="s">
        <v>98</v>
      </c>
      <c r="C133" s="125" t="s">
        <v>98</v>
      </c>
      <c r="D133" s="125" t="s">
        <v>98</v>
      </c>
      <c r="E133" s="269">
        <f>+E132</f>
        <v>298000</v>
      </c>
      <c r="F133" s="956" t="s">
        <v>98</v>
      </c>
      <c r="G133" s="125" t="s">
        <v>98</v>
      </c>
      <c r="H133" s="31" t="e">
        <f t="shared" si="5"/>
        <v>#VALUE!</v>
      </c>
      <c r="I133" s="8" t="e">
        <f t="shared" si="6"/>
        <v>#VALUE!</v>
      </c>
    </row>
    <row r="134" spans="1:9" ht="21" customHeight="1">
      <c r="A134" s="50" t="s">
        <v>676</v>
      </c>
      <c r="B134" s="126" t="s">
        <v>98</v>
      </c>
      <c r="C134" s="126" t="s">
        <v>98</v>
      </c>
      <c r="D134" s="126" t="s">
        <v>98</v>
      </c>
      <c r="E134" s="731">
        <f>+E133</f>
        <v>298000</v>
      </c>
      <c r="F134" s="957" t="s">
        <v>98</v>
      </c>
      <c r="G134" s="126" t="s">
        <v>98</v>
      </c>
      <c r="H134" s="31" t="e">
        <f t="shared" si="5"/>
        <v>#VALUE!</v>
      </c>
      <c r="I134" s="8" t="e">
        <f t="shared" si="6"/>
        <v>#VALUE!</v>
      </c>
    </row>
    <row r="135" spans="1:9" ht="18.75" customHeight="1">
      <c r="A135" s="51" t="s">
        <v>48</v>
      </c>
      <c r="B135" s="360">
        <f>+B96+B124</f>
        <v>2848310.42</v>
      </c>
      <c r="C135" s="542">
        <f>+C96+C124</f>
        <v>2437438.08</v>
      </c>
      <c r="D135" s="1134">
        <f>+D96+D124</f>
        <v>3708931.28</v>
      </c>
      <c r="E135" s="55">
        <f>+E96+E124+E134</f>
        <v>3072640</v>
      </c>
      <c r="F135" s="402">
        <f>+I135</f>
        <v>-20.69458185794626</v>
      </c>
      <c r="G135" s="55">
        <f>+G96+G124</f>
        <v>3708510</v>
      </c>
      <c r="H135" s="31">
        <f>+E135-G135</f>
        <v>-635870</v>
      </c>
      <c r="I135" s="8">
        <f>+H135*100/E135</f>
        <v>-20.69458185794626</v>
      </c>
    </row>
    <row r="136" spans="1:8" ht="17.25" customHeight="1">
      <c r="A136" s="5"/>
      <c r="B136" s="325"/>
      <c r="C136" s="359"/>
      <c r="D136" s="325"/>
      <c r="E136" s="36"/>
      <c r="F136" s="326"/>
      <c r="G136" s="498">
        <v>53</v>
      </c>
      <c r="H136" s="30"/>
    </row>
    <row r="137" spans="7:8" ht="21" customHeight="1">
      <c r="G137" s="5"/>
      <c r="H137" s="5"/>
    </row>
    <row r="138" spans="7:8" ht="21" customHeight="1">
      <c r="G138" s="5"/>
      <c r="H138" s="5"/>
    </row>
    <row r="139" spans="7:8" ht="21" customHeight="1">
      <c r="G139" s="5"/>
      <c r="H139" s="5"/>
    </row>
  </sheetData>
  <sheetProtection/>
  <mergeCells count="19">
    <mergeCell ref="B5:D5"/>
    <mergeCell ref="E5:G5"/>
    <mergeCell ref="B28:D28"/>
    <mergeCell ref="E28:G28"/>
    <mergeCell ref="A29:A30"/>
    <mergeCell ref="B82:D82"/>
    <mergeCell ref="E82:G82"/>
    <mergeCell ref="B57:D57"/>
    <mergeCell ref="E57:G57"/>
    <mergeCell ref="A110:A111"/>
    <mergeCell ref="B109:D109"/>
    <mergeCell ref="A58:A59"/>
    <mergeCell ref="E109:G109"/>
    <mergeCell ref="A83:A84"/>
    <mergeCell ref="A1:G1"/>
    <mergeCell ref="A3:G3"/>
    <mergeCell ref="A4:G4"/>
    <mergeCell ref="A6:A7"/>
    <mergeCell ref="A2:G2"/>
  </mergeCells>
  <printOptions/>
  <pageMargins left="0.36" right="0.19" top="0.69" bottom="0.12" header="0.4" footer="0.1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zoomScalePageLayoutView="0" workbookViewId="0" topLeftCell="A94">
      <selection activeCell="C99" sqref="C99"/>
    </sheetView>
  </sheetViews>
  <sheetFormatPr defaultColWidth="9.140625" defaultRowHeight="21.75"/>
  <cols>
    <col min="1" max="1" width="66.28125" style="1" customWidth="1"/>
    <col min="2" max="3" width="15.7109375" style="1" customWidth="1"/>
    <col min="4" max="4" width="14.421875" style="1" customWidth="1"/>
    <col min="5" max="5" width="15.7109375" style="1" customWidth="1"/>
    <col min="6" max="6" width="8.7109375" style="1" customWidth="1"/>
    <col min="7" max="7" width="16.7109375" style="6" customWidth="1"/>
    <col min="8" max="8" width="16.140625" style="1" customWidth="1"/>
    <col min="9" max="9" width="10.140625" style="1" bestFit="1" customWidth="1"/>
    <col min="10" max="16384" width="9.140625" style="1" customWidth="1"/>
  </cols>
  <sheetData>
    <row r="1" spans="1:7" ht="2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>
      <c r="A3" s="1303" t="s">
        <v>905</v>
      </c>
      <c r="B3" s="1303"/>
      <c r="C3" s="1303"/>
      <c r="D3" s="1303"/>
      <c r="E3" s="1303"/>
      <c r="F3" s="1303"/>
      <c r="G3" s="1303"/>
    </row>
    <row r="4" spans="1:7" ht="22.5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19.5" customHeight="1">
      <c r="A5" s="3" t="s">
        <v>899</v>
      </c>
      <c r="B5" s="1306" t="s">
        <v>907</v>
      </c>
      <c r="C5" s="1307"/>
      <c r="D5" s="1308"/>
      <c r="E5" s="1295" t="s">
        <v>895</v>
      </c>
      <c r="F5" s="1296"/>
      <c r="G5" s="1297"/>
    </row>
    <row r="6" spans="1:7" s="2" customFormat="1" ht="19.5" customHeight="1">
      <c r="A6" s="1298" t="s">
        <v>67</v>
      </c>
      <c r="B6" s="3" t="s">
        <v>908</v>
      </c>
      <c r="C6" s="24" t="s">
        <v>611</v>
      </c>
      <c r="D6" s="417" t="s">
        <v>612</v>
      </c>
      <c r="E6" s="417" t="s">
        <v>893</v>
      </c>
      <c r="F6" s="416" t="s">
        <v>909</v>
      </c>
      <c r="G6" s="417" t="s">
        <v>297</v>
      </c>
    </row>
    <row r="7" spans="1:7" s="2" customFormat="1" ht="19.5" customHeight="1">
      <c r="A7" s="1298"/>
      <c r="B7" s="7"/>
      <c r="C7" s="7"/>
      <c r="D7" s="511"/>
      <c r="E7" s="22"/>
      <c r="F7" s="418" t="s">
        <v>910</v>
      </c>
      <c r="G7" s="22"/>
    </row>
    <row r="8" spans="1:8" s="12" customFormat="1" ht="21" customHeight="1">
      <c r="A8" s="26"/>
      <c r="B8" s="26"/>
      <c r="C8" s="26"/>
      <c r="D8" s="717"/>
      <c r="E8" s="14"/>
      <c r="F8" s="419" t="s">
        <v>911</v>
      </c>
      <c r="G8" s="14"/>
      <c r="H8" s="34"/>
    </row>
    <row r="9" spans="1:8" s="12" customFormat="1" ht="21.75" customHeight="1">
      <c r="A9" s="27" t="s">
        <v>850</v>
      </c>
      <c r="B9" s="58"/>
      <c r="C9" s="58"/>
      <c r="D9" s="884"/>
      <c r="E9" s="58"/>
      <c r="F9" s="58"/>
      <c r="G9" s="885"/>
      <c r="H9" s="34"/>
    </row>
    <row r="10" spans="1:8" ht="21.75" customHeight="1">
      <c r="A10" s="670" t="s">
        <v>851</v>
      </c>
      <c r="B10" s="69"/>
      <c r="C10" s="69"/>
      <c r="D10" s="91"/>
      <c r="E10" s="69"/>
      <c r="F10" s="69"/>
      <c r="G10" s="1063"/>
      <c r="H10" s="8"/>
    </row>
    <row r="11" spans="1:8" ht="21.75" customHeight="1">
      <c r="A11" s="60" t="s">
        <v>735</v>
      </c>
      <c r="B11" s="60"/>
      <c r="C11" s="60"/>
      <c r="D11" s="62"/>
      <c r="E11" s="60"/>
      <c r="F11" s="60"/>
      <c r="G11" s="63"/>
      <c r="H11" s="8"/>
    </row>
    <row r="12" spans="1:8" ht="21.75" customHeight="1">
      <c r="A12" s="60" t="s">
        <v>819</v>
      </c>
      <c r="B12" s="60"/>
      <c r="C12" s="60"/>
      <c r="D12" s="62"/>
      <c r="E12" s="60"/>
      <c r="F12" s="60"/>
      <c r="G12" s="63"/>
      <c r="H12" s="8"/>
    </row>
    <row r="13" spans="1:7" ht="21.75" customHeight="1">
      <c r="A13" s="60" t="s">
        <v>622</v>
      </c>
      <c r="B13" s="73"/>
      <c r="C13" s="73"/>
      <c r="D13" s="62"/>
      <c r="E13" s="73"/>
      <c r="F13" s="73"/>
      <c r="G13" s="63"/>
    </row>
    <row r="14" spans="1:7" ht="21.75" customHeight="1">
      <c r="A14" s="76" t="s">
        <v>818</v>
      </c>
      <c r="B14" s="76"/>
      <c r="C14" s="76"/>
      <c r="D14" s="62"/>
      <c r="E14" s="76"/>
      <c r="F14" s="76"/>
      <c r="G14" s="63"/>
    </row>
    <row r="15" spans="1:7" ht="21.75" customHeight="1">
      <c r="A15" s="76" t="s">
        <v>255</v>
      </c>
      <c r="B15" s="76"/>
      <c r="C15" s="76"/>
      <c r="D15" s="62"/>
      <c r="E15" s="76"/>
      <c r="F15" s="76"/>
      <c r="G15" s="63"/>
    </row>
    <row r="16" spans="1:7" ht="21.75" customHeight="1">
      <c r="A16" s="90" t="s">
        <v>5</v>
      </c>
      <c r="B16" s="63">
        <v>10020</v>
      </c>
      <c r="C16" s="95" t="s">
        <v>98</v>
      </c>
      <c r="D16" s="95" t="s">
        <v>98</v>
      </c>
      <c r="E16" s="95" t="s">
        <v>98</v>
      </c>
      <c r="F16" s="95" t="s">
        <v>98</v>
      </c>
      <c r="G16" s="95" t="s">
        <v>98</v>
      </c>
    </row>
    <row r="17" spans="1:7" ht="21.75" customHeight="1">
      <c r="A17" s="90" t="s">
        <v>6</v>
      </c>
      <c r="B17" s="95" t="s">
        <v>98</v>
      </c>
      <c r="C17" s="63">
        <v>6500</v>
      </c>
      <c r="D17" s="95" t="s">
        <v>98</v>
      </c>
      <c r="E17" s="95" t="s">
        <v>98</v>
      </c>
      <c r="F17" s="95" t="s">
        <v>98</v>
      </c>
      <c r="G17" s="95" t="s">
        <v>98</v>
      </c>
    </row>
    <row r="18" spans="1:7" ht="21.75" customHeight="1">
      <c r="A18" s="90" t="s">
        <v>7</v>
      </c>
      <c r="B18" s="95" t="s">
        <v>98</v>
      </c>
      <c r="C18" s="63">
        <v>59300</v>
      </c>
      <c r="D18" s="95" t="s">
        <v>98</v>
      </c>
      <c r="E18" s="95" t="s">
        <v>98</v>
      </c>
      <c r="F18" s="95" t="s">
        <v>98</v>
      </c>
      <c r="G18" s="95" t="s">
        <v>98</v>
      </c>
    </row>
    <row r="19" spans="1:7" ht="21.75" customHeight="1">
      <c r="A19" s="90" t="s">
        <v>8</v>
      </c>
      <c r="B19" s="95" t="s">
        <v>98</v>
      </c>
      <c r="C19" s="63">
        <v>31480</v>
      </c>
      <c r="D19" s="95" t="s">
        <v>98</v>
      </c>
      <c r="E19" s="95" t="s">
        <v>98</v>
      </c>
      <c r="F19" s="95" t="s">
        <v>98</v>
      </c>
      <c r="G19" s="95" t="s">
        <v>98</v>
      </c>
    </row>
    <row r="20" spans="1:8" ht="21.75" customHeight="1">
      <c r="A20" s="90" t="s">
        <v>9</v>
      </c>
      <c r="B20" s="95" t="s">
        <v>98</v>
      </c>
      <c r="C20" s="95" t="s">
        <v>98</v>
      </c>
      <c r="D20" s="63">
        <v>58000</v>
      </c>
      <c r="E20" s="384">
        <v>60000</v>
      </c>
      <c r="F20" s="409" t="s">
        <v>1</v>
      </c>
      <c r="G20" s="63">
        <v>60000</v>
      </c>
      <c r="H20" s="8" t="e">
        <f>+E20-#REF!</f>
        <v>#REF!</v>
      </c>
    </row>
    <row r="21" spans="1:9" ht="21.75" customHeight="1">
      <c r="A21" s="90" t="s">
        <v>180</v>
      </c>
      <c r="B21" s="95" t="s">
        <v>98</v>
      </c>
      <c r="C21" s="63">
        <v>8700</v>
      </c>
      <c r="D21" s="63">
        <v>16050</v>
      </c>
      <c r="E21" s="384">
        <v>25000</v>
      </c>
      <c r="F21" s="409">
        <v>100</v>
      </c>
      <c r="G21" s="95" t="s">
        <v>98</v>
      </c>
      <c r="H21" s="8">
        <f>-E21*100/E21</f>
        <v>-100</v>
      </c>
      <c r="I21" s="8" t="e">
        <f>+H21*100/#REF!</f>
        <v>#REF!</v>
      </c>
    </row>
    <row r="22" spans="1:9" ht="21.75" customHeight="1">
      <c r="A22" s="90" t="s">
        <v>254</v>
      </c>
      <c r="B22" s="95"/>
      <c r="C22" s="95"/>
      <c r="D22" s="62"/>
      <c r="E22" s="95"/>
      <c r="F22" s="608"/>
      <c r="G22" s="63"/>
      <c r="H22" s="8" t="e">
        <f>+E22-#REF!</f>
        <v>#REF!</v>
      </c>
      <c r="I22" s="8" t="e">
        <f>+H22*100/#REF!</f>
        <v>#REF!</v>
      </c>
    </row>
    <row r="23" spans="1:9" ht="21.75" customHeight="1">
      <c r="A23" s="90" t="s">
        <v>182</v>
      </c>
      <c r="B23" s="95" t="s">
        <v>98</v>
      </c>
      <c r="C23" s="95" t="s">
        <v>98</v>
      </c>
      <c r="D23" s="63">
        <v>9700</v>
      </c>
      <c r="E23" s="384">
        <v>15000</v>
      </c>
      <c r="F23" s="409">
        <f>+I23</f>
        <v>-33.333333333333336</v>
      </c>
      <c r="G23" s="63">
        <v>20000</v>
      </c>
      <c r="H23" s="8">
        <f>+E23-G23</f>
        <v>-5000</v>
      </c>
      <c r="I23" s="8">
        <f>+H23*100/E23</f>
        <v>-33.333333333333336</v>
      </c>
    </row>
    <row r="24" spans="1:9" ht="21.75" customHeight="1">
      <c r="A24" s="137" t="s">
        <v>181</v>
      </c>
      <c r="B24" s="308" t="s">
        <v>98</v>
      </c>
      <c r="C24" s="308" t="s">
        <v>98</v>
      </c>
      <c r="D24" s="88">
        <v>14900</v>
      </c>
      <c r="E24" s="308" t="s">
        <v>98</v>
      </c>
      <c r="F24" s="308" t="s">
        <v>98</v>
      </c>
      <c r="G24" s="308" t="s">
        <v>98</v>
      </c>
      <c r="H24" s="8" t="e">
        <f>+E24-#REF!</f>
        <v>#VALUE!</v>
      </c>
      <c r="I24" s="8" t="e">
        <f>+H24*100/#REF!</f>
        <v>#VALUE!</v>
      </c>
    </row>
    <row r="25" ht="21.75" customHeight="1">
      <c r="G25" s="500">
        <v>54</v>
      </c>
    </row>
    <row r="26" spans="1:7" s="2" customFormat="1" ht="19.5" customHeight="1">
      <c r="A26" s="3" t="s">
        <v>899</v>
      </c>
      <c r="B26" s="1306" t="s">
        <v>907</v>
      </c>
      <c r="C26" s="1307"/>
      <c r="D26" s="1308"/>
      <c r="E26" s="1295" t="s">
        <v>895</v>
      </c>
      <c r="F26" s="1296"/>
      <c r="G26" s="1297"/>
    </row>
    <row r="27" spans="1:7" s="2" customFormat="1" ht="19.5" customHeight="1">
      <c r="A27" s="1298" t="s">
        <v>67</v>
      </c>
      <c r="B27" s="3" t="s">
        <v>908</v>
      </c>
      <c r="C27" s="24" t="s">
        <v>611</v>
      </c>
      <c r="D27" s="417" t="s">
        <v>612</v>
      </c>
      <c r="E27" s="417" t="s">
        <v>893</v>
      </c>
      <c r="F27" s="416" t="s">
        <v>909</v>
      </c>
      <c r="G27" s="417" t="s">
        <v>297</v>
      </c>
    </row>
    <row r="28" spans="1:7" s="2" customFormat="1" ht="19.5" customHeight="1">
      <c r="A28" s="1298"/>
      <c r="B28" s="7"/>
      <c r="C28" s="7"/>
      <c r="D28" s="511"/>
      <c r="E28" s="22"/>
      <c r="F28" s="418" t="s">
        <v>910</v>
      </c>
      <c r="G28" s="511"/>
    </row>
    <row r="29" spans="1:8" s="12" customFormat="1" ht="21" customHeight="1">
      <c r="A29" s="26"/>
      <c r="B29" s="26"/>
      <c r="C29" s="26"/>
      <c r="D29" s="717"/>
      <c r="E29" s="14"/>
      <c r="F29" s="419" t="s">
        <v>911</v>
      </c>
      <c r="G29" s="717"/>
      <c r="H29" s="34"/>
    </row>
    <row r="30" spans="1:8" ht="18.75" customHeight="1">
      <c r="A30" s="617" t="s">
        <v>183</v>
      </c>
      <c r="B30" s="501" t="s">
        <v>98</v>
      </c>
      <c r="C30" s="501" t="s">
        <v>98</v>
      </c>
      <c r="D30" s="501" t="s">
        <v>98</v>
      </c>
      <c r="E30" s="502">
        <v>15000</v>
      </c>
      <c r="F30" s="1280">
        <v>100</v>
      </c>
      <c r="G30" s="501" t="s">
        <v>98</v>
      </c>
      <c r="H30" s="8">
        <f>-E30*100/E30</f>
        <v>-100</v>
      </c>
    </row>
    <row r="31" spans="1:8" ht="21" customHeight="1">
      <c r="A31" s="461" t="s">
        <v>187</v>
      </c>
      <c r="B31" s="95"/>
      <c r="C31" s="63"/>
      <c r="D31" s="63"/>
      <c r="E31" s="384">
        <v>10000</v>
      </c>
      <c r="F31" s="608">
        <v>100</v>
      </c>
      <c r="G31" s="95" t="s">
        <v>98</v>
      </c>
      <c r="H31" s="8">
        <f>-E31*100/E31</f>
        <v>-100</v>
      </c>
    </row>
    <row r="32" spans="1:8" ht="21" customHeight="1">
      <c r="A32" s="86" t="s">
        <v>188</v>
      </c>
      <c r="B32" s="95" t="s">
        <v>98</v>
      </c>
      <c r="C32" s="95" t="s">
        <v>98</v>
      </c>
      <c r="D32" s="95" t="s">
        <v>98</v>
      </c>
      <c r="E32" s="384">
        <v>14000</v>
      </c>
      <c r="F32" s="608">
        <v>100</v>
      </c>
      <c r="G32" s="95" t="s">
        <v>98</v>
      </c>
      <c r="H32" s="8">
        <f>-E32*100/E32</f>
        <v>-100</v>
      </c>
    </row>
    <row r="33" spans="1:8" ht="21" customHeight="1">
      <c r="A33" s="86" t="s">
        <v>189</v>
      </c>
      <c r="B33" s="95" t="s">
        <v>98</v>
      </c>
      <c r="C33" s="95" t="s">
        <v>98</v>
      </c>
      <c r="D33" s="95" t="s">
        <v>98</v>
      </c>
      <c r="E33" s="384">
        <v>15000</v>
      </c>
      <c r="F33" s="608">
        <v>100</v>
      </c>
      <c r="G33" s="95" t="s">
        <v>98</v>
      </c>
      <c r="H33" s="8">
        <f>-E33*100/E33</f>
        <v>-100</v>
      </c>
    </row>
    <row r="34" spans="1:9" ht="21" customHeight="1">
      <c r="A34" s="86" t="s">
        <v>190</v>
      </c>
      <c r="B34" s="63">
        <v>11900</v>
      </c>
      <c r="C34" s="63">
        <v>9850</v>
      </c>
      <c r="D34" s="63">
        <v>9900</v>
      </c>
      <c r="E34" s="380">
        <v>15000</v>
      </c>
      <c r="F34" s="621">
        <f>+I34</f>
        <v>-33.333333333333336</v>
      </c>
      <c r="G34" s="63">
        <v>20000</v>
      </c>
      <c r="H34" s="8">
        <f>+E34-G34</f>
        <v>-5000</v>
      </c>
      <c r="I34" s="8">
        <f aca="true" t="shared" si="0" ref="I34:I40">+H34*100/E34</f>
        <v>-33.333333333333336</v>
      </c>
    </row>
    <row r="35" spans="1:9" ht="21" customHeight="1">
      <c r="A35" s="86" t="s">
        <v>191</v>
      </c>
      <c r="B35" s="95" t="s">
        <v>98</v>
      </c>
      <c r="C35" s="95" t="s">
        <v>98</v>
      </c>
      <c r="D35" s="95" t="s">
        <v>98</v>
      </c>
      <c r="E35" s="380">
        <v>50000</v>
      </c>
      <c r="F35" s="608">
        <v>100</v>
      </c>
      <c r="G35" s="95" t="s">
        <v>98</v>
      </c>
      <c r="H35" s="8">
        <f>-E35*100/E35</f>
        <v>-100</v>
      </c>
      <c r="I35" s="8">
        <f t="shared" si="0"/>
        <v>-0.2</v>
      </c>
    </row>
    <row r="36" spans="1:9" ht="21" customHeight="1">
      <c r="A36" s="86" t="s">
        <v>192</v>
      </c>
      <c r="B36" s="95" t="s">
        <v>98</v>
      </c>
      <c r="C36" s="95" t="s">
        <v>98</v>
      </c>
      <c r="D36" s="95" t="s">
        <v>98</v>
      </c>
      <c r="E36" s="380">
        <v>5000</v>
      </c>
      <c r="F36" s="608">
        <v>100</v>
      </c>
      <c r="G36" s="95" t="s">
        <v>98</v>
      </c>
      <c r="H36" s="8">
        <f>-E36*100/E36</f>
        <v>-100</v>
      </c>
      <c r="I36" s="8">
        <f t="shared" si="0"/>
        <v>-2</v>
      </c>
    </row>
    <row r="37" spans="1:9" ht="21" customHeight="1">
      <c r="A37" s="86" t="s">
        <v>193</v>
      </c>
      <c r="B37" s="95" t="s">
        <v>98</v>
      </c>
      <c r="C37" s="63">
        <v>29350</v>
      </c>
      <c r="D37" s="95" t="s">
        <v>98</v>
      </c>
      <c r="E37" s="384">
        <v>20000</v>
      </c>
      <c r="F37" s="409" t="s">
        <v>1</v>
      </c>
      <c r="G37" s="63">
        <v>20000</v>
      </c>
      <c r="H37" s="8">
        <f>+G37-E37</f>
        <v>0</v>
      </c>
      <c r="I37" s="8">
        <f t="shared" si="0"/>
        <v>0</v>
      </c>
    </row>
    <row r="38" spans="1:9" ht="21" customHeight="1">
      <c r="A38" s="86" t="s">
        <v>505</v>
      </c>
      <c r="B38" s="95"/>
      <c r="C38" s="95"/>
      <c r="D38" s="62"/>
      <c r="E38" s="76"/>
      <c r="F38" s="608"/>
      <c r="G38" s="63"/>
      <c r="H38" s="8">
        <f>+G38-E38</f>
        <v>0</v>
      </c>
      <c r="I38" s="8" t="e">
        <f t="shared" si="0"/>
        <v>#DIV/0!</v>
      </c>
    </row>
    <row r="39" spans="1:9" ht="21" customHeight="1">
      <c r="A39" s="86" t="s">
        <v>194</v>
      </c>
      <c r="B39" s="95" t="s">
        <v>98</v>
      </c>
      <c r="C39" s="95" t="s">
        <v>98</v>
      </c>
      <c r="D39" s="95" t="s">
        <v>98</v>
      </c>
      <c r="E39" s="63">
        <v>10000</v>
      </c>
      <c r="F39" s="608">
        <v>100</v>
      </c>
      <c r="G39" s="95" t="s">
        <v>98</v>
      </c>
      <c r="H39" s="8">
        <f>-E39*100/E39</f>
        <v>-100</v>
      </c>
      <c r="I39" s="8">
        <f t="shared" si="0"/>
        <v>-1</v>
      </c>
    </row>
    <row r="40" spans="1:9" ht="21" customHeight="1">
      <c r="A40" s="86" t="s">
        <v>195</v>
      </c>
      <c r="B40" s="95" t="s">
        <v>98</v>
      </c>
      <c r="C40" s="95" t="s">
        <v>98</v>
      </c>
      <c r="D40" s="95" t="s">
        <v>98</v>
      </c>
      <c r="E40" s="63">
        <v>150000</v>
      </c>
      <c r="F40" s="608">
        <f>+I40</f>
        <v>-33.333333333333336</v>
      </c>
      <c r="G40" s="63">
        <v>200000</v>
      </c>
      <c r="H40" s="8">
        <f>+E40-G40</f>
        <v>-50000</v>
      </c>
      <c r="I40" s="8">
        <f t="shared" si="0"/>
        <v>-33.333333333333336</v>
      </c>
    </row>
    <row r="41" spans="1:9" ht="21" customHeight="1">
      <c r="A41" s="86" t="s">
        <v>659</v>
      </c>
      <c r="B41" s="95"/>
      <c r="C41" s="95"/>
      <c r="D41" s="95"/>
      <c r="E41" s="63"/>
      <c r="F41" s="608"/>
      <c r="G41" s="63"/>
      <c r="H41" s="8">
        <f aca="true" t="shared" si="1" ref="H41:H83">+E41-G41</f>
        <v>0</v>
      </c>
      <c r="I41" s="8" t="e">
        <f aca="true" t="shared" si="2" ref="I41:I83">+H41*100/E41</f>
        <v>#DIV/0!</v>
      </c>
    </row>
    <row r="42" spans="1:9" ht="21" customHeight="1">
      <c r="A42" s="86" t="s">
        <v>196</v>
      </c>
      <c r="B42" s="95" t="s">
        <v>98</v>
      </c>
      <c r="C42" s="95" t="s">
        <v>98</v>
      </c>
      <c r="D42" s="95" t="s">
        <v>98</v>
      </c>
      <c r="E42" s="63">
        <v>10000</v>
      </c>
      <c r="F42" s="608">
        <v>100</v>
      </c>
      <c r="G42" s="95" t="s">
        <v>98</v>
      </c>
      <c r="H42" s="8" t="e">
        <f t="shared" si="1"/>
        <v>#VALUE!</v>
      </c>
      <c r="I42" s="8" t="e">
        <f t="shared" si="2"/>
        <v>#VALUE!</v>
      </c>
    </row>
    <row r="43" spans="1:9" ht="21" customHeight="1">
      <c r="A43" s="86" t="s">
        <v>197</v>
      </c>
      <c r="B43" s="95" t="s">
        <v>98</v>
      </c>
      <c r="C43" s="95" t="s">
        <v>98</v>
      </c>
      <c r="D43" s="95" t="s">
        <v>98</v>
      </c>
      <c r="E43" s="63">
        <v>20000</v>
      </c>
      <c r="F43" s="608" t="s">
        <v>1</v>
      </c>
      <c r="G43" s="63">
        <v>20000</v>
      </c>
      <c r="H43" s="8">
        <f t="shared" si="1"/>
        <v>0</v>
      </c>
      <c r="I43" s="8">
        <f t="shared" si="2"/>
        <v>0</v>
      </c>
    </row>
    <row r="44" spans="1:9" ht="21" customHeight="1">
      <c r="A44" s="86" t="s">
        <v>198</v>
      </c>
      <c r="B44" s="95" t="s">
        <v>98</v>
      </c>
      <c r="C44" s="95" t="s">
        <v>98</v>
      </c>
      <c r="D44" s="95" t="s">
        <v>98</v>
      </c>
      <c r="E44" s="63">
        <v>34080</v>
      </c>
      <c r="F44" s="608">
        <v>100</v>
      </c>
      <c r="G44" s="95" t="s">
        <v>98</v>
      </c>
      <c r="H44" s="8" t="e">
        <f t="shared" si="1"/>
        <v>#VALUE!</v>
      </c>
      <c r="I44" s="8" t="e">
        <f t="shared" si="2"/>
        <v>#VALUE!</v>
      </c>
    </row>
    <row r="45" spans="1:9" ht="21" customHeight="1">
      <c r="A45" s="86" t="s">
        <v>199</v>
      </c>
      <c r="B45" s="95" t="s">
        <v>98</v>
      </c>
      <c r="C45" s="95" t="s">
        <v>98</v>
      </c>
      <c r="D45" s="95" t="s">
        <v>98</v>
      </c>
      <c r="E45" s="95" t="s">
        <v>98</v>
      </c>
      <c r="F45" s="95" t="s">
        <v>98</v>
      </c>
      <c r="G45" s="63">
        <v>15000</v>
      </c>
      <c r="H45" s="8" t="e">
        <f t="shared" si="1"/>
        <v>#VALUE!</v>
      </c>
      <c r="I45" s="8" t="e">
        <f t="shared" si="2"/>
        <v>#VALUE!</v>
      </c>
    </row>
    <row r="46" spans="1:9" ht="21" customHeight="1">
      <c r="A46" s="86" t="s">
        <v>200</v>
      </c>
      <c r="B46" s="95" t="s">
        <v>98</v>
      </c>
      <c r="C46" s="95" t="s">
        <v>98</v>
      </c>
      <c r="D46" s="95" t="s">
        <v>98</v>
      </c>
      <c r="E46" s="95" t="s">
        <v>98</v>
      </c>
      <c r="F46" s="95" t="s">
        <v>98</v>
      </c>
      <c r="G46" s="63">
        <v>10000</v>
      </c>
      <c r="H46" s="8" t="e">
        <f t="shared" si="1"/>
        <v>#VALUE!</v>
      </c>
      <c r="I46" s="8" t="e">
        <f t="shared" si="2"/>
        <v>#VALUE!</v>
      </c>
    </row>
    <row r="47" spans="1:9" ht="21" customHeight="1">
      <c r="A47" s="86" t="s">
        <v>201</v>
      </c>
      <c r="B47" s="95" t="s">
        <v>98</v>
      </c>
      <c r="C47" s="95" t="s">
        <v>98</v>
      </c>
      <c r="D47" s="95" t="s">
        <v>98</v>
      </c>
      <c r="E47" s="95" t="s">
        <v>98</v>
      </c>
      <c r="F47" s="95" t="s">
        <v>98</v>
      </c>
      <c r="G47" s="63">
        <v>100000</v>
      </c>
      <c r="H47" s="8" t="e">
        <f t="shared" si="1"/>
        <v>#VALUE!</v>
      </c>
      <c r="I47" s="8" t="e">
        <f t="shared" si="2"/>
        <v>#VALUE!</v>
      </c>
    </row>
    <row r="48" spans="1:9" ht="44.25" customHeight="1">
      <c r="A48" s="912" t="s">
        <v>202</v>
      </c>
      <c r="B48" s="95" t="s">
        <v>98</v>
      </c>
      <c r="C48" s="95" t="s">
        <v>98</v>
      </c>
      <c r="D48" s="95" t="s">
        <v>98</v>
      </c>
      <c r="E48" s="95" t="s">
        <v>98</v>
      </c>
      <c r="F48" s="95" t="s">
        <v>98</v>
      </c>
      <c r="G48" s="88">
        <v>20000</v>
      </c>
      <c r="H48" s="8" t="e">
        <f t="shared" si="1"/>
        <v>#VALUE!</v>
      </c>
      <c r="I48" s="8" t="e">
        <f t="shared" si="2"/>
        <v>#VALUE!</v>
      </c>
    </row>
    <row r="49" spans="1:9" ht="27" customHeight="1">
      <c r="A49" s="913"/>
      <c r="B49" s="310"/>
      <c r="C49" s="310"/>
      <c r="D49" s="23"/>
      <c r="E49" s="251"/>
      <c r="F49" s="310"/>
      <c r="G49" s="500">
        <v>55</v>
      </c>
      <c r="H49" s="8">
        <f t="shared" si="1"/>
        <v>-55</v>
      </c>
      <c r="I49" s="8" t="e">
        <f t="shared" si="2"/>
        <v>#DIV/0!</v>
      </c>
    </row>
    <row r="50" spans="1:9" ht="19.5" customHeight="1">
      <c r="A50" s="914"/>
      <c r="B50" s="311"/>
      <c r="C50" s="311"/>
      <c r="D50" s="9"/>
      <c r="E50" s="255"/>
      <c r="F50" s="311"/>
      <c r="G50" s="255"/>
      <c r="H50" s="8">
        <f t="shared" si="1"/>
        <v>0</v>
      </c>
      <c r="I50" s="8" t="e">
        <f t="shared" si="2"/>
        <v>#DIV/0!</v>
      </c>
    </row>
    <row r="51" spans="1:9" s="2" customFormat="1" ht="19.5" customHeight="1">
      <c r="A51" s="3" t="s">
        <v>899</v>
      </c>
      <c r="B51" s="1306" t="s">
        <v>907</v>
      </c>
      <c r="C51" s="1307"/>
      <c r="D51" s="1308"/>
      <c r="E51" s="1295" t="s">
        <v>895</v>
      </c>
      <c r="F51" s="1296"/>
      <c r="G51" s="1297"/>
      <c r="H51" s="8" t="e">
        <f t="shared" si="1"/>
        <v>#VALUE!</v>
      </c>
      <c r="I51" s="8" t="e">
        <f t="shared" si="2"/>
        <v>#VALUE!</v>
      </c>
    </row>
    <row r="52" spans="1:9" s="2" customFormat="1" ht="19.5" customHeight="1">
      <c r="A52" s="1298" t="s">
        <v>67</v>
      </c>
      <c r="B52" s="3" t="s">
        <v>908</v>
      </c>
      <c r="C52" s="24" t="s">
        <v>611</v>
      </c>
      <c r="D52" s="417" t="s">
        <v>612</v>
      </c>
      <c r="E52" s="417" t="s">
        <v>893</v>
      </c>
      <c r="F52" s="416" t="s">
        <v>909</v>
      </c>
      <c r="G52" s="417" t="s">
        <v>297</v>
      </c>
      <c r="H52" s="8" t="e">
        <f t="shared" si="1"/>
        <v>#VALUE!</v>
      </c>
      <c r="I52" s="8" t="e">
        <f t="shared" si="2"/>
        <v>#VALUE!</v>
      </c>
    </row>
    <row r="53" spans="1:9" s="2" customFormat="1" ht="19.5" customHeight="1">
      <c r="A53" s="1298"/>
      <c r="B53" s="7"/>
      <c r="C53" s="7"/>
      <c r="D53" s="511"/>
      <c r="E53" s="22"/>
      <c r="F53" s="418" t="s">
        <v>910</v>
      </c>
      <c r="G53" s="511"/>
      <c r="H53" s="8">
        <f t="shared" si="1"/>
        <v>0</v>
      </c>
      <c r="I53" s="8" t="e">
        <f t="shared" si="2"/>
        <v>#DIV/0!</v>
      </c>
    </row>
    <row r="54" spans="1:9" s="12" customFormat="1" ht="21" customHeight="1">
      <c r="A54" s="26"/>
      <c r="B54" s="26"/>
      <c r="C54" s="26"/>
      <c r="D54" s="717"/>
      <c r="E54" s="14"/>
      <c r="F54" s="419" t="s">
        <v>911</v>
      </c>
      <c r="G54" s="717"/>
      <c r="H54" s="8">
        <f t="shared" si="1"/>
        <v>0</v>
      </c>
      <c r="I54" s="8" t="e">
        <f t="shared" si="2"/>
        <v>#DIV/0!</v>
      </c>
    </row>
    <row r="55" spans="1:9" ht="19.5" customHeight="1">
      <c r="A55" s="915" t="s">
        <v>203</v>
      </c>
      <c r="B55" s="95" t="s">
        <v>98</v>
      </c>
      <c r="C55" s="95" t="s">
        <v>98</v>
      </c>
      <c r="D55" s="95" t="s">
        <v>98</v>
      </c>
      <c r="E55" s="95" t="s">
        <v>98</v>
      </c>
      <c r="F55" s="95" t="s">
        <v>98</v>
      </c>
      <c r="G55" s="85">
        <v>10000</v>
      </c>
      <c r="H55" s="8" t="e">
        <f t="shared" si="1"/>
        <v>#VALUE!</v>
      </c>
      <c r="I55" s="8" t="e">
        <f t="shared" si="2"/>
        <v>#VALUE!</v>
      </c>
    </row>
    <row r="56" spans="1:9" ht="19.5" customHeight="1">
      <c r="A56" s="782" t="s">
        <v>204</v>
      </c>
      <c r="B56" s="95" t="s">
        <v>98</v>
      </c>
      <c r="C56" s="95" t="s">
        <v>98</v>
      </c>
      <c r="D56" s="95" t="s">
        <v>98</v>
      </c>
      <c r="E56" s="95" t="s">
        <v>98</v>
      </c>
      <c r="F56" s="95" t="s">
        <v>98</v>
      </c>
      <c r="G56" s="63">
        <v>60000</v>
      </c>
      <c r="H56" s="8" t="e">
        <f t="shared" si="1"/>
        <v>#VALUE!</v>
      </c>
      <c r="I56" s="8" t="e">
        <f t="shared" si="2"/>
        <v>#VALUE!</v>
      </c>
    </row>
    <row r="57" spans="1:9" ht="19.5" customHeight="1">
      <c r="A57" s="782" t="s">
        <v>207</v>
      </c>
      <c r="B57" s="95" t="s">
        <v>98</v>
      </c>
      <c r="C57" s="95" t="s">
        <v>98</v>
      </c>
      <c r="D57" s="95" t="s">
        <v>98</v>
      </c>
      <c r="E57" s="95" t="s">
        <v>98</v>
      </c>
      <c r="F57" s="95" t="s">
        <v>98</v>
      </c>
      <c r="G57" s="63">
        <v>15000</v>
      </c>
      <c r="H57" s="8" t="e">
        <f t="shared" si="1"/>
        <v>#VALUE!</v>
      </c>
      <c r="I57" s="8" t="e">
        <f t="shared" si="2"/>
        <v>#VALUE!</v>
      </c>
    </row>
    <row r="58" spans="1:9" ht="19.5" customHeight="1">
      <c r="A58" s="912" t="s">
        <v>205</v>
      </c>
      <c r="B58" s="95" t="s">
        <v>98</v>
      </c>
      <c r="C58" s="95" t="s">
        <v>98</v>
      </c>
      <c r="D58" s="95" t="s">
        <v>98</v>
      </c>
      <c r="E58" s="95" t="s">
        <v>98</v>
      </c>
      <c r="F58" s="95" t="s">
        <v>98</v>
      </c>
      <c r="G58" s="88">
        <v>15000</v>
      </c>
      <c r="H58" s="8" t="e">
        <f t="shared" si="1"/>
        <v>#VALUE!</v>
      </c>
      <c r="I58" s="8" t="e">
        <f t="shared" si="2"/>
        <v>#VALUE!</v>
      </c>
    </row>
    <row r="59" spans="1:9" ht="24" customHeight="1">
      <c r="A59" s="47" t="s">
        <v>914</v>
      </c>
      <c r="B59" s="327">
        <f>+B16+B34</f>
        <v>21920</v>
      </c>
      <c r="C59" s="551">
        <f>+C17+C18+C19+C21+C34+C37</f>
        <v>145180</v>
      </c>
      <c r="D59" s="555">
        <f>+D20+D21+D23+D24+D34</f>
        <v>108550</v>
      </c>
      <c r="E59" s="263">
        <f>+E20+E21+E23+E30+E31+E32+E33+E34+E35+E36+E37+E39+E40+E42+E43+E44</f>
        <v>468080</v>
      </c>
      <c r="F59" s="411">
        <f>+I59</f>
        <v>-24.97863613057597</v>
      </c>
      <c r="G59" s="48">
        <f>+G20+G23+G34+G37+G40+G43+G45+G46+G47+G48+G55+G56+G57+G58</f>
        <v>585000</v>
      </c>
      <c r="H59" s="8">
        <f t="shared" si="1"/>
        <v>-116920</v>
      </c>
      <c r="I59" s="8">
        <f t="shared" si="2"/>
        <v>-24.97863613057597</v>
      </c>
    </row>
    <row r="60" spans="1:9" ht="23.25" customHeight="1">
      <c r="A60" s="40" t="s">
        <v>108</v>
      </c>
      <c r="B60" s="361">
        <f>+B59</f>
        <v>21920</v>
      </c>
      <c r="C60" s="552">
        <f>+C59</f>
        <v>145180</v>
      </c>
      <c r="D60" s="664">
        <f>+D59</f>
        <v>108550</v>
      </c>
      <c r="E60" s="269">
        <f>+E59</f>
        <v>468080</v>
      </c>
      <c r="F60" s="144">
        <f>+I60</f>
        <v>-24.97863613057597</v>
      </c>
      <c r="G60" s="309">
        <f>+G59</f>
        <v>585000</v>
      </c>
      <c r="H60" s="8">
        <f t="shared" si="1"/>
        <v>-116920</v>
      </c>
      <c r="I60" s="8">
        <f t="shared" si="2"/>
        <v>-24.97863613057597</v>
      </c>
    </row>
    <row r="61" spans="1:9" ht="21" customHeight="1">
      <c r="A61" s="58" t="s">
        <v>736</v>
      </c>
      <c r="B61" s="58"/>
      <c r="C61" s="58"/>
      <c r="D61" s="84"/>
      <c r="E61" s="58"/>
      <c r="F61" s="58"/>
      <c r="G61" s="85"/>
      <c r="H61" s="8">
        <f t="shared" si="1"/>
        <v>0</v>
      </c>
      <c r="I61" s="8" t="e">
        <f t="shared" si="2"/>
        <v>#DIV/0!</v>
      </c>
    </row>
    <row r="62" spans="1:9" ht="21" customHeight="1">
      <c r="A62" s="60" t="s">
        <v>852</v>
      </c>
      <c r="B62" s="60"/>
      <c r="C62" s="60"/>
      <c r="D62" s="62"/>
      <c r="E62" s="60"/>
      <c r="F62" s="60"/>
      <c r="G62" s="63"/>
      <c r="H62" s="8">
        <f t="shared" si="1"/>
        <v>0</v>
      </c>
      <c r="I62" s="8" t="e">
        <f t="shared" si="2"/>
        <v>#DIV/0!</v>
      </c>
    </row>
    <row r="63" spans="1:9" ht="21" customHeight="1">
      <c r="A63" s="76" t="s">
        <v>256</v>
      </c>
      <c r="B63" s="76"/>
      <c r="C63" s="76"/>
      <c r="D63" s="62"/>
      <c r="E63" s="76"/>
      <c r="F63" s="76"/>
      <c r="G63" s="63"/>
      <c r="H63" s="8">
        <f t="shared" si="1"/>
        <v>0</v>
      </c>
      <c r="I63" s="8" t="e">
        <f t="shared" si="2"/>
        <v>#DIV/0!</v>
      </c>
    </row>
    <row r="64" spans="1:9" s="2" customFormat="1" ht="42" customHeight="1">
      <c r="A64" s="720" t="s">
        <v>520</v>
      </c>
      <c r="B64" s="280">
        <v>20000</v>
      </c>
      <c r="C64" s="380">
        <v>20000</v>
      </c>
      <c r="D64" s="63">
        <v>20000</v>
      </c>
      <c r="E64" s="384">
        <v>20000</v>
      </c>
      <c r="F64" s="409" t="s">
        <v>1</v>
      </c>
      <c r="G64" s="63">
        <v>20000</v>
      </c>
      <c r="H64" s="8">
        <f t="shared" si="1"/>
        <v>0</v>
      </c>
      <c r="I64" s="8">
        <f t="shared" si="2"/>
        <v>0</v>
      </c>
    </row>
    <row r="65" spans="1:9" ht="42" customHeight="1">
      <c r="A65" s="719" t="s">
        <v>521</v>
      </c>
      <c r="B65" s="95" t="s">
        <v>98</v>
      </c>
      <c r="C65" s="99">
        <v>8000</v>
      </c>
      <c r="D65" s="63">
        <v>8000</v>
      </c>
      <c r="E65" s="384">
        <v>8000</v>
      </c>
      <c r="F65" s="409" t="s">
        <v>1</v>
      </c>
      <c r="G65" s="63">
        <v>8000</v>
      </c>
      <c r="H65" s="8">
        <f t="shared" si="1"/>
        <v>0</v>
      </c>
      <c r="I65" s="8">
        <f t="shared" si="2"/>
        <v>0</v>
      </c>
    </row>
    <row r="66" spans="1:9" ht="42.75" customHeight="1">
      <c r="A66" s="719" t="s">
        <v>522</v>
      </c>
      <c r="B66" s="63">
        <v>10000</v>
      </c>
      <c r="C66" s="65">
        <v>10000</v>
      </c>
      <c r="D66" s="95" t="s">
        <v>98</v>
      </c>
      <c r="E66" s="95" t="s">
        <v>98</v>
      </c>
      <c r="F66" s="95" t="s">
        <v>98</v>
      </c>
      <c r="G66" s="95" t="s">
        <v>98</v>
      </c>
      <c r="H66" s="8" t="e">
        <f t="shared" si="1"/>
        <v>#VALUE!</v>
      </c>
      <c r="I66" s="8" t="e">
        <f t="shared" si="2"/>
        <v>#VALUE!</v>
      </c>
    </row>
    <row r="67" spans="1:9" ht="43.5" customHeight="1">
      <c r="A67" s="784" t="s">
        <v>206</v>
      </c>
      <c r="B67" s="308" t="s">
        <v>98</v>
      </c>
      <c r="C67" s="308" t="s">
        <v>98</v>
      </c>
      <c r="D67" s="308" t="s">
        <v>98</v>
      </c>
      <c r="E67" s="308" t="s">
        <v>98</v>
      </c>
      <c r="F67" s="308" t="s">
        <v>98</v>
      </c>
      <c r="G67" s="88">
        <v>30000</v>
      </c>
      <c r="H67" s="8" t="e">
        <f t="shared" si="1"/>
        <v>#VALUE!</v>
      </c>
      <c r="I67" s="8" t="e">
        <f t="shared" si="2"/>
        <v>#VALUE!</v>
      </c>
    </row>
    <row r="68" spans="1:9" ht="22.5" customHeight="1">
      <c r="A68" s="1140"/>
      <c r="B68" s="31"/>
      <c r="C68" s="5"/>
      <c r="D68" s="5"/>
      <c r="E68" s="661"/>
      <c r="F68" s="661"/>
      <c r="G68" s="36"/>
      <c r="H68" s="8">
        <f t="shared" si="1"/>
        <v>0</v>
      </c>
      <c r="I68" s="8" t="e">
        <f t="shared" si="2"/>
        <v>#DIV/0!</v>
      </c>
    </row>
    <row r="69" spans="1:9" ht="24.75" customHeight="1">
      <c r="A69" s="1140"/>
      <c r="B69" s="31"/>
      <c r="C69" s="5"/>
      <c r="D69" s="5"/>
      <c r="E69" s="661"/>
      <c r="F69" s="661"/>
      <c r="G69" s="36"/>
      <c r="H69" s="8">
        <f t="shared" si="1"/>
        <v>0</v>
      </c>
      <c r="I69" s="8" t="e">
        <f t="shared" si="2"/>
        <v>#DIV/0!</v>
      </c>
    </row>
    <row r="70" spans="7:9" ht="21.75">
      <c r="G70" s="489">
        <v>56</v>
      </c>
      <c r="H70" s="8">
        <f t="shared" si="1"/>
        <v>-56</v>
      </c>
      <c r="I70" s="8" t="e">
        <f t="shared" si="2"/>
        <v>#DIV/0!</v>
      </c>
    </row>
    <row r="71" spans="8:9" ht="21">
      <c r="H71" s="8">
        <f t="shared" si="1"/>
        <v>0</v>
      </c>
      <c r="I71" s="8" t="e">
        <f t="shared" si="2"/>
        <v>#DIV/0!</v>
      </c>
    </row>
    <row r="72" spans="1:9" s="17" customFormat="1" ht="19.5" customHeight="1">
      <c r="A72" s="3" t="s">
        <v>899</v>
      </c>
      <c r="B72" s="1309" t="s">
        <v>907</v>
      </c>
      <c r="C72" s="1309"/>
      <c r="D72" s="1309"/>
      <c r="E72" s="1310" t="s">
        <v>895</v>
      </c>
      <c r="F72" s="1310"/>
      <c r="G72" s="1310"/>
      <c r="H72" s="8" t="e">
        <f t="shared" si="1"/>
        <v>#VALUE!</v>
      </c>
      <c r="I72" s="8" t="e">
        <f t="shared" si="2"/>
        <v>#VALUE!</v>
      </c>
    </row>
    <row r="73" spans="1:9" s="2" customFormat="1" ht="19.5" customHeight="1">
      <c r="A73" s="1298" t="s">
        <v>67</v>
      </c>
      <c r="B73" s="3" t="s">
        <v>908</v>
      </c>
      <c r="C73" s="3" t="s">
        <v>611</v>
      </c>
      <c r="D73" s="3" t="s">
        <v>296</v>
      </c>
      <c r="E73" s="417" t="s">
        <v>893</v>
      </c>
      <c r="F73" s="416" t="s">
        <v>909</v>
      </c>
      <c r="G73" s="417" t="s">
        <v>297</v>
      </c>
      <c r="H73" s="8" t="e">
        <f t="shared" si="1"/>
        <v>#VALUE!</v>
      </c>
      <c r="I73" s="8" t="e">
        <f t="shared" si="2"/>
        <v>#VALUE!</v>
      </c>
    </row>
    <row r="74" spans="1:9" s="2" customFormat="1" ht="19.5" customHeight="1">
      <c r="A74" s="1298"/>
      <c r="B74" s="673"/>
      <c r="C74" s="673"/>
      <c r="D74" s="511"/>
      <c r="E74" s="22"/>
      <c r="F74" s="418" t="s">
        <v>910</v>
      </c>
      <c r="G74" s="511"/>
      <c r="H74" s="8">
        <f t="shared" si="1"/>
        <v>0</v>
      </c>
      <c r="I74" s="8" t="e">
        <f t="shared" si="2"/>
        <v>#DIV/0!</v>
      </c>
    </row>
    <row r="75" spans="1:9" s="12" customFormat="1" ht="21" customHeight="1">
      <c r="A75" s="115"/>
      <c r="B75" s="115"/>
      <c r="C75" s="115"/>
      <c r="D75" s="717"/>
      <c r="E75" s="14"/>
      <c r="F75" s="419" t="s">
        <v>911</v>
      </c>
      <c r="G75" s="717"/>
      <c r="H75" s="8">
        <f t="shared" si="1"/>
        <v>0</v>
      </c>
      <c r="I75" s="8" t="e">
        <f t="shared" si="2"/>
        <v>#DIV/0!</v>
      </c>
    </row>
    <row r="76" spans="1:9" ht="21" customHeight="1">
      <c r="A76" s="617" t="s">
        <v>279</v>
      </c>
      <c r="B76" s="916"/>
      <c r="C76" s="84"/>
      <c r="D76" s="84"/>
      <c r="E76" s="84"/>
      <c r="F76" s="84"/>
      <c r="G76" s="85"/>
      <c r="H76" s="8">
        <f t="shared" si="1"/>
        <v>0</v>
      </c>
      <c r="I76" s="8" t="e">
        <f t="shared" si="2"/>
        <v>#DIV/0!</v>
      </c>
    </row>
    <row r="77" spans="1:9" ht="42.75" customHeight="1">
      <c r="A77" s="719" t="s">
        <v>523</v>
      </c>
      <c r="B77" s="63">
        <v>20000</v>
      </c>
      <c r="C77" s="65">
        <v>20000</v>
      </c>
      <c r="D77" s="63">
        <v>20000</v>
      </c>
      <c r="E77" s="384">
        <v>20000</v>
      </c>
      <c r="F77" s="409" t="s">
        <v>1</v>
      </c>
      <c r="G77" s="63">
        <v>20000</v>
      </c>
      <c r="H77" s="8">
        <f t="shared" si="1"/>
        <v>0</v>
      </c>
      <c r="I77" s="8">
        <f t="shared" si="2"/>
        <v>0</v>
      </c>
    </row>
    <row r="78" spans="1:9" ht="41.25" customHeight="1">
      <c r="A78" s="719" t="s">
        <v>524</v>
      </c>
      <c r="B78" s="63">
        <v>10000</v>
      </c>
      <c r="C78" s="95" t="s">
        <v>98</v>
      </c>
      <c r="D78" s="63">
        <v>10000</v>
      </c>
      <c r="E78" s="384">
        <v>15000</v>
      </c>
      <c r="F78" s="409">
        <v>100</v>
      </c>
      <c r="G78" s="368" t="s">
        <v>98</v>
      </c>
      <c r="H78" s="8" t="e">
        <f t="shared" si="1"/>
        <v>#VALUE!</v>
      </c>
      <c r="I78" s="8" t="e">
        <f t="shared" si="2"/>
        <v>#VALUE!</v>
      </c>
    </row>
    <row r="79" spans="1:9" ht="43.5" customHeight="1">
      <c r="A79" s="719" t="s">
        <v>526</v>
      </c>
      <c r="B79" s="368" t="s">
        <v>98</v>
      </c>
      <c r="C79" s="368" t="s">
        <v>98</v>
      </c>
      <c r="D79" s="368" t="s">
        <v>98</v>
      </c>
      <c r="E79" s="368" t="s">
        <v>98</v>
      </c>
      <c r="F79" s="368" t="s">
        <v>98</v>
      </c>
      <c r="G79" s="63">
        <v>15000</v>
      </c>
      <c r="H79" s="8" t="e">
        <f t="shared" si="1"/>
        <v>#VALUE!</v>
      </c>
      <c r="I79" s="8" t="e">
        <f t="shared" si="2"/>
        <v>#VALUE!</v>
      </c>
    </row>
    <row r="80" spans="1:9" ht="21" customHeight="1">
      <c r="A80" s="137" t="s">
        <v>525</v>
      </c>
      <c r="B80" s="308" t="s">
        <v>98</v>
      </c>
      <c r="C80" s="83">
        <v>135000</v>
      </c>
      <c r="D80" s="368" t="s">
        <v>98</v>
      </c>
      <c r="E80" s="308" t="s">
        <v>98</v>
      </c>
      <c r="F80" s="308" t="s">
        <v>98</v>
      </c>
      <c r="G80" s="308" t="s">
        <v>98</v>
      </c>
      <c r="H80" s="8" t="e">
        <f t="shared" si="1"/>
        <v>#VALUE!</v>
      </c>
      <c r="I80" s="8" t="e">
        <f t="shared" si="2"/>
        <v>#VALUE!</v>
      </c>
    </row>
    <row r="81" spans="1:9" ht="21" customHeight="1">
      <c r="A81" s="40" t="s">
        <v>107</v>
      </c>
      <c r="B81" s="122">
        <f>+B64+B66+B77+B78</f>
        <v>60000</v>
      </c>
      <c r="C81" s="553">
        <f>+C64+C65+C66+C77+C80</f>
        <v>193000</v>
      </c>
      <c r="D81" s="664">
        <f>+D64+D65+D77+D78</f>
        <v>58000</v>
      </c>
      <c r="E81" s="269">
        <f>+E64+E65+E77+E78</f>
        <v>63000</v>
      </c>
      <c r="F81" s="144">
        <f>+I81</f>
        <v>-47.61904761904762</v>
      </c>
      <c r="G81" s="309">
        <f>+G64+G65+G67+G77+G79</f>
        <v>93000</v>
      </c>
      <c r="H81" s="8">
        <f t="shared" si="1"/>
        <v>-30000</v>
      </c>
      <c r="I81" s="8">
        <f t="shared" si="2"/>
        <v>-47.61904761904762</v>
      </c>
    </row>
    <row r="82" spans="1:9" ht="23.25" customHeight="1">
      <c r="A82" s="50" t="s">
        <v>940</v>
      </c>
      <c r="B82" s="330">
        <f>+B60+B81</f>
        <v>81920</v>
      </c>
      <c r="C82" s="54">
        <f>+C60+C81</f>
        <v>338180</v>
      </c>
      <c r="D82" s="1111">
        <f>+D60+D81</f>
        <v>166550</v>
      </c>
      <c r="E82" s="270">
        <f>+E60+E81</f>
        <v>531080</v>
      </c>
      <c r="F82" s="148">
        <f>+I82</f>
        <v>-27.66438201400919</v>
      </c>
      <c r="G82" s="702">
        <f>+G60+G81</f>
        <v>678000</v>
      </c>
      <c r="H82" s="8">
        <f t="shared" si="1"/>
        <v>-146920</v>
      </c>
      <c r="I82" s="8">
        <f t="shared" si="2"/>
        <v>-27.66438201400919</v>
      </c>
    </row>
    <row r="83" spans="1:9" ht="21" customHeight="1">
      <c r="A83" s="51" t="s">
        <v>941</v>
      </c>
      <c r="B83" s="332">
        <f>+B82</f>
        <v>81920</v>
      </c>
      <c r="C83" s="597">
        <f>+C82</f>
        <v>338180</v>
      </c>
      <c r="D83" s="542">
        <f>+D82</f>
        <v>166550</v>
      </c>
      <c r="E83" s="55">
        <f>+E82</f>
        <v>531080</v>
      </c>
      <c r="F83" s="402">
        <f>+I83</f>
        <v>-27.66438201400919</v>
      </c>
      <c r="G83" s="703">
        <f>+G82</f>
        <v>678000</v>
      </c>
      <c r="H83" s="8">
        <f t="shared" si="1"/>
        <v>-146920</v>
      </c>
      <c r="I83" s="8">
        <f t="shared" si="2"/>
        <v>-27.66438201400919</v>
      </c>
    </row>
    <row r="84" spans="7:9" ht="28.5" customHeight="1">
      <c r="G84" s="1"/>
      <c r="H84" s="8">
        <f>+E83-G83</f>
        <v>-146920</v>
      </c>
      <c r="I84" s="8">
        <f>+H84*100/E83</f>
        <v>-27.66438201400919</v>
      </c>
    </row>
    <row r="85" ht="21" customHeight="1"/>
    <row r="86" ht="16.5" customHeight="1"/>
    <row r="87" ht="21" customHeight="1"/>
    <row r="88" ht="27.75" customHeight="1">
      <c r="G88" s="1"/>
    </row>
    <row r="89" ht="21" customHeight="1">
      <c r="B89" s="19" t="s">
        <v>896</v>
      </c>
    </row>
    <row r="90" ht="21" customHeight="1"/>
    <row r="91" ht="21">
      <c r="G91" s="1"/>
    </row>
    <row r="92" ht="21.75">
      <c r="G92" s="494">
        <v>57</v>
      </c>
    </row>
    <row r="95" ht="21">
      <c r="D95" s="19"/>
    </row>
  </sheetData>
  <sheetProtection/>
  <mergeCells count="16">
    <mergeCell ref="A6:A7"/>
    <mergeCell ref="B5:D5"/>
    <mergeCell ref="E5:G5"/>
    <mergeCell ref="A1:G1"/>
    <mergeCell ref="A2:G2"/>
    <mergeCell ref="A3:G3"/>
    <mergeCell ref="A4:G4"/>
    <mergeCell ref="A73:A74"/>
    <mergeCell ref="A27:A28"/>
    <mergeCell ref="B26:D26"/>
    <mergeCell ref="E26:G26"/>
    <mergeCell ref="B72:D72"/>
    <mergeCell ref="E72:G72"/>
    <mergeCell ref="B51:D51"/>
    <mergeCell ref="E51:G51"/>
    <mergeCell ref="A52:A53"/>
  </mergeCells>
  <printOptions/>
  <pageMargins left="0.5" right="0.13" top="0.86" bottom="0.35433070866141736" header="0.88" footer="0.3543307086614173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1"/>
  <sheetViews>
    <sheetView view="pageBreakPreview" zoomScaleSheetLayoutView="100" zoomScalePageLayoutView="0" workbookViewId="0" topLeftCell="A145">
      <selection activeCell="J164" sqref="J164"/>
    </sheetView>
  </sheetViews>
  <sheetFormatPr defaultColWidth="9.140625" defaultRowHeight="21.75"/>
  <cols>
    <col min="1" max="1" width="66.28125" style="1" customWidth="1"/>
    <col min="2" max="3" width="15.7109375" style="1" customWidth="1"/>
    <col min="4" max="4" width="14.421875" style="1" customWidth="1"/>
    <col min="5" max="5" width="15.28125" style="1" customWidth="1"/>
    <col min="6" max="6" width="8.7109375" style="1" customWidth="1"/>
    <col min="7" max="7" width="15.28125" style="11" customWidth="1"/>
    <col min="8" max="8" width="16.140625" style="1" customWidth="1"/>
    <col min="9" max="9" width="11.28125" style="1" bestFit="1" customWidth="1"/>
    <col min="10" max="16384" width="9.140625" style="1" customWidth="1"/>
  </cols>
  <sheetData>
    <row r="1" spans="1:7" ht="2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>
      <c r="A3" s="1303" t="s">
        <v>905</v>
      </c>
      <c r="B3" s="1303"/>
      <c r="C3" s="1303"/>
      <c r="D3" s="1303"/>
      <c r="E3" s="1303"/>
      <c r="F3" s="1303"/>
      <c r="G3" s="1303"/>
    </row>
    <row r="4" spans="1:7" ht="2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19.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19.5" customHeight="1">
      <c r="A6" s="1298" t="s">
        <v>67</v>
      </c>
      <c r="B6" s="3" t="s">
        <v>908</v>
      </c>
      <c r="C6" s="24" t="s">
        <v>611</v>
      </c>
      <c r="D6" s="3" t="s">
        <v>296</v>
      </c>
      <c r="E6" s="417" t="s">
        <v>893</v>
      </c>
      <c r="F6" s="416" t="s">
        <v>909</v>
      </c>
      <c r="G6" s="417" t="s">
        <v>297</v>
      </c>
    </row>
    <row r="7" spans="1:7" s="2" customFormat="1" ht="19.5" customHeight="1">
      <c r="A7" s="1298"/>
      <c r="B7" s="7"/>
      <c r="C7" s="7"/>
      <c r="D7" s="511"/>
      <c r="E7" s="22"/>
      <c r="F7" s="418" t="s">
        <v>910</v>
      </c>
      <c r="G7" s="511"/>
    </row>
    <row r="8" spans="1:8" s="12" customFormat="1" ht="21" customHeight="1">
      <c r="A8" s="26"/>
      <c r="B8" s="26"/>
      <c r="C8" s="26"/>
      <c r="D8" s="717"/>
      <c r="E8" s="14"/>
      <c r="F8" s="419" t="s">
        <v>911</v>
      </c>
      <c r="G8" s="717"/>
      <c r="H8" s="34"/>
    </row>
    <row r="9" spans="1:7" s="12" customFormat="1" ht="19.5" customHeight="1">
      <c r="A9" s="58" t="s">
        <v>853</v>
      </c>
      <c r="B9" s="58"/>
      <c r="C9" s="58"/>
      <c r="D9" s="70"/>
      <c r="E9" s="58"/>
      <c r="F9" s="58"/>
      <c r="G9" s="70"/>
    </row>
    <row r="10" spans="1:7" s="12" customFormat="1" ht="19.5" customHeight="1">
      <c r="A10" s="668" t="s">
        <v>504</v>
      </c>
      <c r="B10" s="60"/>
      <c r="C10" s="60"/>
      <c r="D10" s="92"/>
      <c r="E10" s="60"/>
      <c r="F10" s="60"/>
      <c r="G10" s="92"/>
    </row>
    <row r="11" spans="1:7" s="12" customFormat="1" ht="19.5" customHeight="1">
      <c r="A11" s="60" t="s">
        <v>737</v>
      </c>
      <c r="B11" s="60"/>
      <c r="C11" s="60"/>
      <c r="D11" s="92"/>
      <c r="E11" s="60"/>
      <c r="F11" s="60"/>
      <c r="G11" s="92"/>
    </row>
    <row r="12" spans="1:7" s="12" customFormat="1" ht="19.5" customHeight="1">
      <c r="A12" s="60" t="s">
        <v>946</v>
      </c>
      <c r="B12" s="60"/>
      <c r="C12" s="60"/>
      <c r="D12" s="92"/>
      <c r="E12" s="60"/>
      <c r="F12" s="60"/>
      <c r="G12" s="92"/>
    </row>
    <row r="13" spans="1:7" s="12" customFormat="1" ht="19.5" customHeight="1">
      <c r="A13" s="60" t="s">
        <v>947</v>
      </c>
      <c r="B13" s="60"/>
      <c r="C13" s="60"/>
      <c r="D13" s="92"/>
      <c r="E13" s="60"/>
      <c r="F13" s="60"/>
      <c r="G13" s="92"/>
    </row>
    <row r="14" spans="1:7" s="12" customFormat="1" ht="19.5" customHeight="1">
      <c r="A14" s="285" t="s">
        <v>0</v>
      </c>
      <c r="B14" s="565">
        <v>46525</v>
      </c>
      <c r="C14" s="370" t="s">
        <v>98</v>
      </c>
      <c r="D14" s="370" t="s">
        <v>98</v>
      </c>
      <c r="E14" s="370" t="s">
        <v>98</v>
      </c>
      <c r="F14" s="370" t="s">
        <v>98</v>
      </c>
      <c r="G14" s="370" t="s">
        <v>98</v>
      </c>
    </row>
    <row r="15" spans="1:7" s="12" customFormat="1" ht="21" customHeight="1">
      <c r="A15" s="43" t="s">
        <v>914</v>
      </c>
      <c r="B15" s="555">
        <f>+B14</f>
        <v>46525</v>
      </c>
      <c r="C15" s="149" t="s">
        <v>98</v>
      </c>
      <c r="D15" s="149" t="s">
        <v>98</v>
      </c>
      <c r="E15" s="149" t="s">
        <v>98</v>
      </c>
      <c r="F15" s="149" t="s">
        <v>98</v>
      </c>
      <c r="G15" s="149" t="s">
        <v>98</v>
      </c>
    </row>
    <row r="16" spans="1:9" ht="21" customHeight="1">
      <c r="A16" s="40" t="s">
        <v>108</v>
      </c>
      <c r="B16" s="361">
        <f>+B15</f>
        <v>46525</v>
      </c>
      <c r="C16" s="122" t="s">
        <v>98</v>
      </c>
      <c r="D16" s="122" t="s">
        <v>98</v>
      </c>
      <c r="E16" s="122" t="s">
        <v>98</v>
      </c>
      <c r="F16" s="122" t="s">
        <v>98</v>
      </c>
      <c r="G16" s="122" t="s">
        <v>98</v>
      </c>
      <c r="H16" s="8"/>
      <c r="I16" s="8"/>
    </row>
    <row r="17" spans="1:9" ht="21" customHeight="1">
      <c r="A17" s="50" t="s">
        <v>835</v>
      </c>
      <c r="B17" s="330">
        <f>+B16</f>
        <v>46525</v>
      </c>
      <c r="C17" s="128" t="s">
        <v>98</v>
      </c>
      <c r="D17" s="128" t="s">
        <v>98</v>
      </c>
      <c r="E17" s="128" t="s">
        <v>98</v>
      </c>
      <c r="F17" s="128" t="s">
        <v>98</v>
      </c>
      <c r="G17" s="128" t="s">
        <v>98</v>
      </c>
      <c r="H17" s="34"/>
      <c r="I17" s="34"/>
    </row>
    <row r="18" spans="1:7" s="12" customFormat="1" ht="18.75" customHeight="1">
      <c r="A18" s="670" t="s">
        <v>503</v>
      </c>
      <c r="B18" s="58"/>
      <c r="C18" s="58"/>
      <c r="D18" s="70"/>
      <c r="E18" s="58"/>
      <c r="F18" s="58"/>
      <c r="G18" s="70"/>
    </row>
    <row r="19" spans="1:7" s="12" customFormat="1" ht="18.75" customHeight="1">
      <c r="A19" s="60" t="s">
        <v>738</v>
      </c>
      <c r="B19" s="60"/>
      <c r="C19" s="60"/>
      <c r="D19" s="92"/>
      <c r="E19" s="60"/>
      <c r="F19" s="60"/>
      <c r="G19" s="92"/>
    </row>
    <row r="20" spans="1:7" s="12" customFormat="1" ht="18.75" customHeight="1">
      <c r="A20" s="60" t="s">
        <v>621</v>
      </c>
      <c r="B20" s="60"/>
      <c r="C20" s="60"/>
      <c r="D20" s="92"/>
      <c r="E20" s="60"/>
      <c r="F20" s="60"/>
      <c r="G20" s="92"/>
    </row>
    <row r="21" spans="1:7" ht="18.75" customHeight="1">
      <c r="A21" s="60" t="s">
        <v>891</v>
      </c>
      <c r="B21" s="73"/>
      <c r="C21" s="73"/>
      <c r="D21" s="62"/>
      <c r="E21" s="73"/>
      <c r="F21" s="73"/>
      <c r="G21" s="103"/>
    </row>
    <row r="22" spans="1:7" ht="18.75" customHeight="1">
      <c r="A22" s="76" t="s">
        <v>280</v>
      </c>
      <c r="B22" s="76"/>
      <c r="C22" s="63"/>
      <c r="D22" s="62"/>
      <c r="E22" s="76"/>
      <c r="F22" s="76"/>
      <c r="G22" s="103"/>
    </row>
    <row r="23" spans="1:7" ht="18.75" customHeight="1">
      <c r="A23" s="786" t="s">
        <v>854</v>
      </c>
      <c r="B23" s="104" t="s">
        <v>98</v>
      </c>
      <c r="C23" s="104" t="s">
        <v>98</v>
      </c>
      <c r="D23" s="104" t="s">
        <v>98</v>
      </c>
      <c r="E23" s="478">
        <v>20000</v>
      </c>
      <c r="F23" s="787" t="s">
        <v>1</v>
      </c>
      <c r="G23" s="63">
        <v>20000</v>
      </c>
    </row>
    <row r="24" spans="1:7" ht="18.75" customHeight="1">
      <c r="A24" s="76" t="s">
        <v>749</v>
      </c>
      <c r="B24" s="163"/>
      <c r="C24" s="105"/>
      <c r="D24" s="62"/>
      <c r="E24" s="76"/>
      <c r="F24" s="102"/>
      <c r="G24" s="63"/>
    </row>
    <row r="25" spans="1:7" ht="18.75" customHeight="1">
      <c r="A25" s="76" t="s">
        <v>943</v>
      </c>
      <c r="B25" s="163"/>
      <c r="C25" s="105"/>
      <c r="D25" s="62"/>
      <c r="E25" s="76"/>
      <c r="F25" s="102"/>
      <c r="G25" s="63"/>
    </row>
    <row r="26" spans="1:9" ht="18.75" customHeight="1">
      <c r="A26" s="87" t="s">
        <v>856</v>
      </c>
      <c r="B26" s="531" t="s">
        <v>98</v>
      </c>
      <c r="C26" s="88">
        <v>39984</v>
      </c>
      <c r="D26" s="88">
        <v>39980</v>
      </c>
      <c r="E26" s="405">
        <v>40000</v>
      </c>
      <c r="F26" s="690">
        <f>+I26</f>
        <v>-50</v>
      </c>
      <c r="G26" s="88">
        <v>60000</v>
      </c>
      <c r="H26" s="8">
        <f>+E26-G26</f>
        <v>-20000</v>
      </c>
      <c r="I26" s="8">
        <f>+H26*100/E26</f>
        <v>-50</v>
      </c>
    </row>
    <row r="27" spans="1:9" ht="24.75" customHeight="1">
      <c r="A27" s="556"/>
      <c r="B27" s="29"/>
      <c r="C27" s="174"/>
      <c r="D27" s="385"/>
      <c r="E27" s="36"/>
      <c r="F27" s="557"/>
      <c r="G27" s="495">
        <v>58</v>
      </c>
      <c r="H27" s="8">
        <f aca="true" t="shared" si="0" ref="H27:H90">+E27-G27</f>
        <v>-58</v>
      </c>
      <c r="I27" s="8" t="e">
        <f aca="true" t="shared" si="1" ref="I27:I90">+H27*100/E27</f>
        <v>#DIV/0!</v>
      </c>
    </row>
    <row r="28" spans="1:9" ht="13.5" customHeight="1">
      <c r="A28" s="558"/>
      <c r="B28" s="275"/>
      <c r="C28" s="180"/>
      <c r="D28" s="366"/>
      <c r="E28" s="255"/>
      <c r="F28" s="559"/>
      <c r="G28" s="560"/>
      <c r="H28" s="8">
        <f t="shared" si="0"/>
        <v>0</v>
      </c>
      <c r="I28" s="8" t="e">
        <f t="shared" si="1"/>
        <v>#DIV/0!</v>
      </c>
    </row>
    <row r="29" spans="1:9" s="2" customFormat="1" ht="19.5" customHeight="1">
      <c r="A29" s="3" t="s">
        <v>899</v>
      </c>
      <c r="B29" s="1293" t="s">
        <v>907</v>
      </c>
      <c r="C29" s="1293"/>
      <c r="D29" s="1294"/>
      <c r="E29" s="1295" t="s">
        <v>895</v>
      </c>
      <c r="F29" s="1296"/>
      <c r="G29" s="1297"/>
      <c r="H29" s="8" t="e">
        <f t="shared" si="0"/>
        <v>#VALUE!</v>
      </c>
      <c r="I29" s="8" t="e">
        <f t="shared" si="1"/>
        <v>#VALUE!</v>
      </c>
    </row>
    <row r="30" spans="1:9" s="2" customFormat="1" ht="19.5" customHeight="1">
      <c r="A30" s="1298" t="s">
        <v>67</v>
      </c>
      <c r="B30" s="3" t="s">
        <v>908</v>
      </c>
      <c r="C30" s="3" t="s">
        <v>611</v>
      </c>
      <c r="D30" s="3" t="s">
        <v>296</v>
      </c>
      <c r="E30" s="417" t="s">
        <v>893</v>
      </c>
      <c r="F30" s="416" t="s">
        <v>909</v>
      </c>
      <c r="G30" s="417" t="s">
        <v>297</v>
      </c>
      <c r="H30" s="8" t="e">
        <f t="shared" si="0"/>
        <v>#VALUE!</v>
      </c>
      <c r="I30" s="8" t="e">
        <f t="shared" si="1"/>
        <v>#VALUE!</v>
      </c>
    </row>
    <row r="31" spans="1:9" s="2" customFormat="1" ht="19.5" customHeight="1">
      <c r="A31" s="1298"/>
      <c r="B31" s="7"/>
      <c r="C31" s="7"/>
      <c r="D31" s="511"/>
      <c r="E31" s="22"/>
      <c r="F31" s="418" t="s">
        <v>910</v>
      </c>
      <c r="G31" s="511"/>
      <c r="H31" s="8">
        <f t="shared" si="0"/>
        <v>0</v>
      </c>
      <c r="I31" s="8" t="e">
        <f t="shared" si="1"/>
        <v>#DIV/0!</v>
      </c>
    </row>
    <row r="32" spans="1:9" s="12" customFormat="1" ht="21" customHeight="1">
      <c r="A32" s="7"/>
      <c r="B32" s="7"/>
      <c r="C32" s="7"/>
      <c r="D32" s="717"/>
      <c r="E32" s="777"/>
      <c r="F32" s="418" t="s">
        <v>911</v>
      </c>
      <c r="G32" s="717"/>
      <c r="H32" s="8">
        <f t="shared" si="0"/>
        <v>0</v>
      </c>
      <c r="I32" s="8" t="e">
        <f t="shared" si="1"/>
        <v>#DIV/0!</v>
      </c>
    </row>
    <row r="33" spans="1:9" ht="21" customHeight="1">
      <c r="A33" s="778" t="s">
        <v>607</v>
      </c>
      <c r="B33" s="779" t="s">
        <v>98</v>
      </c>
      <c r="C33" s="779" t="s">
        <v>98</v>
      </c>
      <c r="D33" s="781">
        <v>69936</v>
      </c>
      <c r="E33" s="780">
        <v>60000</v>
      </c>
      <c r="F33" s="1282">
        <f>+I33</f>
        <v>-33.333333333333336</v>
      </c>
      <c r="G33" s="781">
        <v>80000</v>
      </c>
      <c r="H33" s="8">
        <f t="shared" si="0"/>
        <v>-20000</v>
      </c>
      <c r="I33" s="8">
        <f t="shared" si="1"/>
        <v>-33.333333333333336</v>
      </c>
    </row>
    <row r="34" spans="1:9" s="12" customFormat="1" ht="23.25" customHeight="1">
      <c r="A34" s="47" t="s">
        <v>914</v>
      </c>
      <c r="B34" s="149" t="s">
        <v>98</v>
      </c>
      <c r="C34" s="551">
        <v>39984</v>
      </c>
      <c r="D34" s="555">
        <f>+D26+D33</f>
        <v>109916</v>
      </c>
      <c r="E34" s="346">
        <f>+E23+E26+E33</f>
        <v>120000</v>
      </c>
      <c r="F34" s="725">
        <f>+I34</f>
        <v>-33.333333333333336</v>
      </c>
      <c r="G34" s="263">
        <f>+G23+G26+G33</f>
        <v>160000</v>
      </c>
      <c r="H34" s="8">
        <f t="shared" si="0"/>
        <v>-40000</v>
      </c>
      <c r="I34" s="8">
        <f t="shared" si="1"/>
        <v>-33.333333333333336</v>
      </c>
    </row>
    <row r="35" spans="1:9" ht="23.25" customHeight="1">
      <c r="A35" s="40" t="s">
        <v>108</v>
      </c>
      <c r="B35" s="120" t="s">
        <v>98</v>
      </c>
      <c r="C35" s="53">
        <f>+C34</f>
        <v>39984</v>
      </c>
      <c r="D35" s="664">
        <f>+D34</f>
        <v>109916</v>
      </c>
      <c r="E35" s="413">
        <f>+E34</f>
        <v>120000</v>
      </c>
      <c r="F35" s="412">
        <f>+I35</f>
        <v>-33.333333333333336</v>
      </c>
      <c r="G35" s="309">
        <f>+G34</f>
        <v>160000</v>
      </c>
      <c r="H35" s="8">
        <f t="shared" si="0"/>
        <v>-40000</v>
      </c>
      <c r="I35" s="8">
        <f t="shared" si="1"/>
        <v>-33.333333333333336</v>
      </c>
    </row>
    <row r="36" spans="1:9" s="12" customFormat="1" ht="21" customHeight="1">
      <c r="A36" s="96" t="s">
        <v>739</v>
      </c>
      <c r="B36" s="96"/>
      <c r="C36" s="96"/>
      <c r="D36" s="70"/>
      <c r="E36" s="96"/>
      <c r="F36" s="788"/>
      <c r="G36" s="70"/>
      <c r="H36" s="8">
        <f t="shared" si="0"/>
        <v>0</v>
      </c>
      <c r="I36" s="8" t="e">
        <f t="shared" si="1"/>
        <v>#DIV/0!</v>
      </c>
    </row>
    <row r="37" spans="1:9" s="12" customFormat="1" ht="21" customHeight="1">
      <c r="A37" s="77" t="s">
        <v>740</v>
      </c>
      <c r="B37" s="77"/>
      <c r="C37" s="77"/>
      <c r="D37" s="92"/>
      <c r="E37" s="77"/>
      <c r="F37" s="789"/>
      <c r="G37" s="92"/>
      <c r="H37" s="8">
        <f t="shared" si="0"/>
        <v>0</v>
      </c>
      <c r="I37" s="8" t="e">
        <f t="shared" si="1"/>
        <v>#DIV/0!</v>
      </c>
    </row>
    <row r="38" spans="1:9" s="12" customFormat="1" ht="21" customHeight="1">
      <c r="A38" s="77" t="s">
        <v>741</v>
      </c>
      <c r="B38" s="77"/>
      <c r="C38" s="77"/>
      <c r="D38" s="92"/>
      <c r="E38" s="77"/>
      <c r="F38" s="789"/>
      <c r="G38" s="92"/>
      <c r="H38" s="8">
        <f t="shared" si="0"/>
        <v>0</v>
      </c>
      <c r="I38" s="8" t="e">
        <f t="shared" si="1"/>
        <v>#DIV/0!</v>
      </c>
    </row>
    <row r="39" spans="1:9" ht="21" customHeight="1">
      <c r="A39" s="79" t="s">
        <v>281</v>
      </c>
      <c r="B39" s="79"/>
      <c r="C39" s="79"/>
      <c r="D39" s="62"/>
      <c r="E39" s="79"/>
      <c r="F39" s="145"/>
      <c r="G39" s="103"/>
      <c r="H39" s="8">
        <f t="shared" si="0"/>
        <v>0</v>
      </c>
      <c r="I39" s="8" t="e">
        <f t="shared" si="1"/>
        <v>#DIV/0!</v>
      </c>
    </row>
    <row r="40" spans="1:9" ht="21" customHeight="1">
      <c r="A40" s="145" t="s">
        <v>506</v>
      </c>
      <c r="B40" s="323" t="s">
        <v>98</v>
      </c>
      <c r="C40" s="323" t="s">
        <v>98</v>
      </c>
      <c r="D40" s="63">
        <v>329400</v>
      </c>
      <c r="E40" s="323" t="s">
        <v>98</v>
      </c>
      <c r="F40" s="323" t="s">
        <v>98</v>
      </c>
      <c r="G40" s="323" t="s">
        <v>98</v>
      </c>
      <c r="H40" s="8" t="e">
        <f t="shared" si="0"/>
        <v>#VALUE!</v>
      </c>
      <c r="I40" s="8" t="e">
        <f t="shared" si="1"/>
        <v>#VALUE!</v>
      </c>
    </row>
    <row r="41" spans="1:9" ht="21" customHeight="1">
      <c r="A41" s="145" t="s">
        <v>527</v>
      </c>
      <c r="B41" s="79"/>
      <c r="C41" s="79"/>
      <c r="D41" s="62"/>
      <c r="E41" s="79"/>
      <c r="F41" s="145"/>
      <c r="G41" s="103"/>
      <c r="H41" s="8">
        <f t="shared" si="0"/>
        <v>0</v>
      </c>
      <c r="I41" s="8" t="e">
        <f t="shared" si="1"/>
        <v>#DIV/0!</v>
      </c>
    </row>
    <row r="42" spans="1:9" ht="21" customHeight="1">
      <c r="A42" s="145" t="s">
        <v>481</v>
      </c>
      <c r="B42" s="79"/>
      <c r="C42" s="79"/>
      <c r="D42" s="62"/>
      <c r="E42" s="79"/>
      <c r="F42" s="145"/>
      <c r="G42" s="103"/>
      <c r="H42" s="8">
        <f t="shared" si="0"/>
        <v>0</v>
      </c>
      <c r="I42" s="8" t="e">
        <f t="shared" si="1"/>
        <v>#DIV/0!</v>
      </c>
    </row>
    <row r="43" spans="1:9" ht="21" customHeight="1">
      <c r="A43" s="203" t="s">
        <v>480</v>
      </c>
      <c r="B43" s="323" t="s">
        <v>98</v>
      </c>
      <c r="C43" s="323" t="s">
        <v>98</v>
      </c>
      <c r="D43" s="323" t="s">
        <v>98</v>
      </c>
      <c r="E43" s="510">
        <v>63000</v>
      </c>
      <c r="F43" s="409" t="s">
        <v>1</v>
      </c>
      <c r="G43" s="510">
        <v>63000</v>
      </c>
      <c r="H43" s="8">
        <f t="shared" si="0"/>
        <v>0</v>
      </c>
      <c r="I43" s="8">
        <f t="shared" si="1"/>
        <v>0</v>
      </c>
    </row>
    <row r="44" spans="1:9" ht="21" customHeight="1">
      <c r="A44" s="203" t="s">
        <v>482</v>
      </c>
      <c r="B44" s="290"/>
      <c r="C44" s="290"/>
      <c r="D44" s="290"/>
      <c r="E44" s="510"/>
      <c r="F44" s="621"/>
      <c r="G44" s="510"/>
      <c r="H44" s="8">
        <f t="shared" si="0"/>
        <v>0</v>
      </c>
      <c r="I44" s="8" t="e">
        <f t="shared" si="1"/>
        <v>#DIV/0!</v>
      </c>
    </row>
    <row r="45" spans="1:9" ht="21" customHeight="1">
      <c r="A45" s="203" t="s">
        <v>400</v>
      </c>
      <c r="B45" s="323" t="s">
        <v>98</v>
      </c>
      <c r="C45" s="323" t="s">
        <v>98</v>
      </c>
      <c r="D45" s="323" t="s">
        <v>98</v>
      </c>
      <c r="E45" s="510">
        <v>54600</v>
      </c>
      <c r="F45" s="409" t="s">
        <v>1</v>
      </c>
      <c r="G45" s="510">
        <v>54600</v>
      </c>
      <c r="H45" s="8">
        <f t="shared" si="0"/>
        <v>0</v>
      </c>
      <c r="I45" s="8">
        <f t="shared" si="1"/>
        <v>0</v>
      </c>
    </row>
    <row r="46" spans="1:9" ht="21" customHeight="1">
      <c r="A46" s="203" t="s">
        <v>483</v>
      </c>
      <c r="B46" s="290"/>
      <c r="C46" s="290"/>
      <c r="D46" s="290"/>
      <c r="E46" s="510"/>
      <c r="F46" s="136"/>
      <c r="G46" s="510"/>
      <c r="H46" s="8">
        <f t="shared" si="0"/>
        <v>0</v>
      </c>
      <c r="I46" s="8" t="e">
        <f t="shared" si="1"/>
        <v>#DIV/0!</v>
      </c>
    </row>
    <row r="47" spans="1:9" ht="21" customHeight="1">
      <c r="A47" s="203" t="s">
        <v>402</v>
      </c>
      <c r="B47" s="323" t="s">
        <v>98</v>
      </c>
      <c r="C47" s="323" t="s">
        <v>98</v>
      </c>
      <c r="D47" s="323" t="s">
        <v>98</v>
      </c>
      <c r="E47" s="510">
        <v>63000</v>
      </c>
      <c r="F47" s="409" t="s">
        <v>1</v>
      </c>
      <c r="G47" s="510">
        <v>63000</v>
      </c>
      <c r="H47" s="8">
        <f t="shared" si="0"/>
        <v>0</v>
      </c>
      <c r="I47" s="8">
        <f t="shared" si="1"/>
        <v>0</v>
      </c>
    </row>
    <row r="48" spans="1:9" ht="21" customHeight="1">
      <c r="A48" s="203" t="s">
        <v>482</v>
      </c>
      <c r="B48" s="290"/>
      <c r="C48" s="290"/>
      <c r="D48" s="290"/>
      <c r="E48" s="510"/>
      <c r="F48" s="136"/>
      <c r="G48" s="510"/>
      <c r="H48" s="8">
        <f t="shared" si="0"/>
        <v>0</v>
      </c>
      <c r="I48" s="8" t="e">
        <f t="shared" si="1"/>
        <v>#DIV/0!</v>
      </c>
    </row>
    <row r="49" spans="1:9" s="12" customFormat="1" ht="21" customHeight="1">
      <c r="A49" s="203" t="s">
        <v>403</v>
      </c>
      <c r="B49" s="323" t="s">
        <v>98</v>
      </c>
      <c r="C49" s="323" t="s">
        <v>98</v>
      </c>
      <c r="D49" s="323" t="s">
        <v>98</v>
      </c>
      <c r="E49" s="291">
        <v>36000</v>
      </c>
      <c r="F49" s="409" t="s">
        <v>1</v>
      </c>
      <c r="G49" s="291">
        <v>36000</v>
      </c>
      <c r="H49" s="8">
        <f t="shared" si="0"/>
        <v>0</v>
      </c>
      <c r="I49" s="8">
        <f t="shared" si="1"/>
        <v>0</v>
      </c>
    </row>
    <row r="50" spans="1:9" s="12" customFormat="1" ht="21" customHeight="1">
      <c r="A50" s="203" t="s">
        <v>486</v>
      </c>
      <c r="B50" s="790"/>
      <c r="C50" s="790"/>
      <c r="D50" s="790"/>
      <c r="E50" s="291"/>
      <c r="F50" s="611"/>
      <c r="G50" s="291"/>
      <c r="H50" s="8">
        <f t="shared" si="0"/>
        <v>0</v>
      </c>
      <c r="I50" s="8" t="e">
        <f t="shared" si="1"/>
        <v>#DIV/0!</v>
      </c>
    </row>
    <row r="51" spans="1:9" s="12" customFormat="1" ht="21" customHeight="1">
      <c r="A51" s="203" t="s">
        <v>282</v>
      </c>
      <c r="B51" s="323" t="s">
        <v>98</v>
      </c>
      <c r="C51" s="323" t="s">
        <v>98</v>
      </c>
      <c r="D51" s="323" t="s">
        <v>98</v>
      </c>
      <c r="E51" s="291">
        <v>56700</v>
      </c>
      <c r="F51" s="409" t="s">
        <v>1</v>
      </c>
      <c r="G51" s="291">
        <v>56700</v>
      </c>
      <c r="H51" s="8">
        <f t="shared" si="0"/>
        <v>0</v>
      </c>
      <c r="I51" s="8">
        <f t="shared" si="1"/>
        <v>0</v>
      </c>
    </row>
    <row r="52" spans="1:9" s="12" customFormat="1" ht="21" customHeight="1">
      <c r="A52" s="225" t="s">
        <v>487</v>
      </c>
      <c r="B52" s="594"/>
      <c r="C52" s="594"/>
      <c r="D52" s="707"/>
      <c r="E52" s="382"/>
      <c r="F52" s="595"/>
      <c r="G52" s="707"/>
      <c r="H52" s="8">
        <f t="shared" si="0"/>
        <v>0</v>
      </c>
      <c r="I52" s="8" t="e">
        <f t="shared" si="1"/>
        <v>#DIV/0!</v>
      </c>
    </row>
    <row r="53" spans="1:9" s="12" customFormat="1" ht="21.75" customHeight="1">
      <c r="A53" s="573"/>
      <c r="B53" s="574"/>
      <c r="C53" s="574"/>
      <c r="D53" s="574"/>
      <c r="E53" s="566"/>
      <c r="F53" s="575"/>
      <c r="G53" s="495">
        <v>59</v>
      </c>
      <c r="H53" s="8">
        <f t="shared" si="0"/>
        <v>-59</v>
      </c>
      <c r="I53" s="8" t="e">
        <f t="shared" si="1"/>
        <v>#DIV/0!</v>
      </c>
    </row>
    <row r="54" spans="1:9" s="12" customFormat="1" ht="19.5" customHeight="1">
      <c r="A54" s="396"/>
      <c r="B54" s="561"/>
      <c r="C54" s="561"/>
      <c r="D54" s="561"/>
      <c r="E54" s="562"/>
      <c r="F54" s="563"/>
      <c r="G54" s="562"/>
      <c r="H54" s="8">
        <f t="shared" si="0"/>
        <v>0</v>
      </c>
      <c r="I54" s="8" t="e">
        <f t="shared" si="1"/>
        <v>#DIV/0!</v>
      </c>
    </row>
    <row r="55" spans="1:9" s="2" customFormat="1" ht="19.5" customHeight="1">
      <c r="A55" s="3" t="s">
        <v>899</v>
      </c>
      <c r="B55" s="1293" t="s">
        <v>907</v>
      </c>
      <c r="C55" s="1293"/>
      <c r="D55" s="1294"/>
      <c r="E55" s="1295" t="s">
        <v>895</v>
      </c>
      <c r="F55" s="1296"/>
      <c r="G55" s="1297"/>
      <c r="H55" s="8" t="e">
        <f t="shared" si="0"/>
        <v>#VALUE!</v>
      </c>
      <c r="I55" s="8" t="e">
        <f t="shared" si="1"/>
        <v>#VALUE!</v>
      </c>
    </row>
    <row r="56" spans="1:9" s="2" customFormat="1" ht="19.5" customHeight="1">
      <c r="A56" s="1298" t="s">
        <v>67</v>
      </c>
      <c r="B56" s="3" t="s">
        <v>908</v>
      </c>
      <c r="C56" s="3" t="s">
        <v>611</v>
      </c>
      <c r="D56" s="3" t="s">
        <v>296</v>
      </c>
      <c r="E56" s="417" t="s">
        <v>893</v>
      </c>
      <c r="F56" s="416" t="s">
        <v>909</v>
      </c>
      <c r="G56" s="417" t="s">
        <v>297</v>
      </c>
      <c r="H56" s="8" t="e">
        <f t="shared" si="0"/>
        <v>#VALUE!</v>
      </c>
      <c r="I56" s="8" t="e">
        <f t="shared" si="1"/>
        <v>#VALUE!</v>
      </c>
    </row>
    <row r="57" spans="1:9" s="2" customFormat="1" ht="19.5" customHeight="1">
      <c r="A57" s="1298"/>
      <c r="B57" s="7"/>
      <c r="C57" s="7"/>
      <c r="D57" s="511"/>
      <c r="E57" s="22"/>
      <c r="F57" s="418" t="s">
        <v>910</v>
      </c>
      <c r="G57" s="511"/>
      <c r="H57" s="8">
        <f t="shared" si="0"/>
        <v>0</v>
      </c>
      <c r="I57" s="8" t="e">
        <f t="shared" si="1"/>
        <v>#DIV/0!</v>
      </c>
    </row>
    <row r="58" spans="1:9" s="12" customFormat="1" ht="21" customHeight="1">
      <c r="A58" s="26"/>
      <c r="B58" s="26"/>
      <c r="C58" s="26"/>
      <c r="D58" s="717"/>
      <c r="E58" s="14"/>
      <c r="F58" s="419" t="s">
        <v>911</v>
      </c>
      <c r="G58" s="717"/>
      <c r="H58" s="8">
        <f t="shared" si="0"/>
        <v>0</v>
      </c>
      <c r="I58" s="8" t="e">
        <f t="shared" si="1"/>
        <v>#DIV/0!</v>
      </c>
    </row>
    <row r="59" spans="1:9" s="12" customFormat="1" ht="21" customHeight="1">
      <c r="A59" s="791" t="s">
        <v>283</v>
      </c>
      <c r="B59" s="792" t="s">
        <v>98</v>
      </c>
      <c r="C59" s="792" t="s">
        <v>98</v>
      </c>
      <c r="D59" s="792" t="s">
        <v>98</v>
      </c>
      <c r="E59" s="793">
        <v>56700</v>
      </c>
      <c r="F59" s="550" t="s">
        <v>1</v>
      </c>
      <c r="G59" s="793">
        <v>56700</v>
      </c>
      <c r="H59" s="8">
        <f t="shared" si="0"/>
        <v>0</v>
      </c>
      <c r="I59" s="8">
        <f t="shared" si="1"/>
        <v>0</v>
      </c>
    </row>
    <row r="60" spans="1:9" s="12" customFormat="1" ht="21" customHeight="1">
      <c r="A60" s="225" t="s">
        <v>487</v>
      </c>
      <c r="B60" s="594"/>
      <c r="C60" s="794"/>
      <c r="D60" s="707"/>
      <c r="E60" s="795"/>
      <c r="F60" s="796"/>
      <c r="G60" s="707"/>
      <c r="H60" s="8">
        <f t="shared" si="0"/>
        <v>0</v>
      </c>
      <c r="I60" s="8" t="e">
        <f t="shared" si="1"/>
        <v>#DIV/0!</v>
      </c>
    </row>
    <row r="61" spans="1:9" ht="24" customHeight="1">
      <c r="A61" s="47" t="s">
        <v>921</v>
      </c>
      <c r="B61" s="149" t="s">
        <v>98</v>
      </c>
      <c r="C61" s="149" t="s">
        <v>98</v>
      </c>
      <c r="D61" s="555">
        <f>+D40</f>
        <v>329400</v>
      </c>
      <c r="E61" s="447">
        <f>+E43+E45+E47+E49+E51+E59</f>
        <v>330000</v>
      </c>
      <c r="F61" s="622" t="s">
        <v>1</v>
      </c>
      <c r="G61" s="48">
        <f>+G43+G45+G47+G49+G51+G59</f>
        <v>330000</v>
      </c>
      <c r="H61" s="8">
        <f t="shared" si="0"/>
        <v>0</v>
      </c>
      <c r="I61" s="8">
        <f t="shared" si="1"/>
        <v>0</v>
      </c>
    </row>
    <row r="62" spans="1:9" s="10" customFormat="1" ht="24" customHeight="1">
      <c r="A62" s="40" t="s">
        <v>111</v>
      </c>
      <c r="B62" s="127" t="s">
        <v>98</v>
      </c>
      <c r="C62" s="127" t="s">
        <v>98</v>
      </c>
      <c r="D62" s="664">
        <f>+D61</f>
        <v>329400</v>
      </c>
      <c r="E62" s="413">
        <f>+E61</f>
        <v>330000</v>
      </c>
      <c r="F62" s="412" t="s">
        <v>1</v>
      </c>
      <c r="G62" s="269">
        <f>+G61</f>
        <v>330000</v>
      </c>
      <c r="H62" s="8">
        <f t="shared" si="0"/>
        <v>0</v>
      </c>
      <c r="I62" s="8">
        <f t="shared" si="1"/>
        <v>0</v>
      </c>
    </row>
    <row r="63" spans="1:9" ht="21" customHeight="1">
      <c r="A63" s="58" t="s">
        <v>742</v>
      </c>
      <c r="B63" s="58"/>
      <c r="C63" s="58"/>
      <c r="D63" s="84"/>
      <c r="E63" s="58"/>
      <c r="F63" s="58"/>
      <c r="G63" s="85"/>
      <c r="H63" s="8">
        <f t="shared" si="0"/>
        <v>0</v>
      </c>
      <c r="I63" s="8" t="e">
        <f t="shared" si="1"/>
        <v>#DIV/0!</v>
      </c>
    </row>
    <row r="64" spans="1:9" ht="21" customHeight="1">
      <c r="A64" s="60" t="s">
        <v>820</v>
      </c>
      <c r="B64" s="60"/>
      <c r="C64" s="60"/>
      <c r="D64" s="62"/>
      <c r="E64" s="60"/>
      <c r="F64" s="60"/>
      <c r="G64" s="63"/>
      <c r="H64" s="8">
        <f t="shared" si="0"/>
        <v>0</v>
      </c>
      <c r="I64" s="8" t="e">
        <f t="shared" si="1"/>
        <v>#DIV/0!</v>
      </c>
    </row>
    <row r="65" spans="1:9" ht="21" customHeight="1">
      <c r="A65" s="76" t="s">
        <v>285</v>
      </c>
      <c r="B65" s="62"/>
      <c r="C65" s="76"/>
      <c r="D65" s="62"/>
      <c r="E65" s="76"/>
      <c r="F65" s="76"/>
      <c r="G65" s="63"/>
      <c r="H65" s="8">
        <f t="shared" si="0"/>
        <v>0</v>
      </c>
      <c r="I65" s="8" t="e">
        <f t="shared" si="1"/>
        <v>#DIV/0!</v>
      </c>
    </row>
    <row r="66" spans="1:9" ht="21" customHeight="1">
      <c r="A66" s="86" t="s">
        <v>284</v>
      </c>
      <c r="B66" s="63">
        <v>50000</v>
      </c>
      <c r="C66" s="323" t="s">
        <v>98</v>
      </c>
      <c r="D66" s="63">
        <v>50000</v>
      </c>
      <c r="E66" s="384">
        <v>50000</v>
      </c>
      <c r="F66" s="409" t="s">
        <v>1</v>
      </c>
      <c r="G66" s="63">
        <v>50000</v>
      </c>
      <c r="H66" s="8">
        <f t="shared" si="0"/>
        <v>0</v>
      </c>
      <c r="I66" s="8">
        <f t="shared" si="1"/>
        <v>0</v>
      </c>
    </row>
    <row r="67" spans="1:9" ht="21" customHeight="1">
      <c r="A67" s="220" t="s">
        <v>401</v>
      </c>
      <c r="B67" s="106"/>
      <c r="C67" s="83"/>
      <c r="D67" s="88"/>
      <c r="E67" s="482"/>
      <c r="F67" s="508"/>
      <c r="G67" s="88"/>
      <c r="H67" s="8">
        <f t="shared" si="0"/>
        <v>0</v>
      </c>
      <c r="I67" s="8" t="e">
        <f t="shared" si="1"/>
        <v>#DIV/0!</v>
      </c>
    </row>
    <row r="68" spans="1:9" ht="24" customHeight="1">
      <c r="A68" s="40" t="s">
        <v>107</v>
      </c>
      <c r="B68" s="122">
        <v>50000</v>
      </c>
      <c r="C68" s="120" t="s">
        <v>98</v>
      </c>
      <c r="D68" s="1108">
        <f>+D66</f>
        <v>50000</v>
      </c>
      <c r="E68" s="413">
        <f>+E66</f>
        <v>50000</v>
      </c>
      <c r="F68" s="721" t="s">
        <v>1</v>
      </c>
      <c r="G68" s="309">
        <f>+G66</f>
        <v>50000</v>
      </c>
      <c r="H68" s="8">
        <f t="shared" si="0"/>
        <v>0</v>
      </c>
      <c r="I68" s="8">
        <f t="shared" si="1"/>
        <v>0</v>
      </c>
    </row>
    <row r="69" spans="1:9" ht="24" customHeight="1">
      <c r="A69" s="50" t="s">
        <v>41</v>
      </c>
      <c r="B69" s="330">
        <f>+B68</f>
        <v>50000</v>
      </c>
      <c r="C69" s="554">
        <f>+C35</f>
        <v>39984</v>
      </c>
      <c r="D69" s="1111">
        <f>+D35+D62+D68</f>
        <v>489316</v>
      </c>
      <c r="E69" s="467">
        <f>+E35+E62+E68</f>
        <v>500000</v>
      </c>
      <c r="F69" s="724">
        <f>+I69</f>
        <v>-8</v>
      </c>
      <c r="G69" s="702">
        <f>+G35+G62+G68</f>
        <v>540000</v>
      </c>
      <c r="H69" s="8">
        <f t="shared" si="0"/>
        <v>-40000</v>
      </c>
      <c r="I69" s="8">
        <f t="shared" si="1"/>
        <v>-8</v>
      </c>
    </row>
    <row r="70" spans="1:9" s="12" customFormat="1" ht="21" customHeight="1">
      <c r="A70" s="672" t="s">
        <v>821</v>
      </c>
      <c r="B70" s="96"/>
      <c r="C70" s="96"/>
      <c r="D70" s="70"/>
      <c r="E70" s="96"/>
      <c r="F70" s="96"/>
      <c r="G70" s="70"/>
      <c r="H70" s="8">
        <f t="shared" si="0"/>
        <v>0</v>
      </c>
      <c r="I70" s="8" t="e">
        <f t="shared" si="1"/>
        <v>#DIV/0!</v>
      </c>
    </row>
    <row r="71" spans="1:9" s="12" customFormat="1" ht="21" customHeight="1">
      <c r="A71" s="60" t="s">
        <v>743</v>
      </c>
      <c r="B71" s="60"/>
      <c r="C71" s="60"/>
      <c r="D71" s="92"/>
      <c r="E71" s="60"/>
      <c r="F71" s="60"/>
      <c r="G71" s="92"/>
      <c r="H71" s="8">
        <f t="shared" si="0"/>
        <v>0</v>
      </c>
      <c r="I71" s="8" t="e">
        <f t="shared" si="1"/>
        <v>#DIV/0!</v>
      </c>
    </row>
    <row r="72" spans="1:9" s="12" customFormat="1" ht="21" customHeight="1">
      <c r="A72" s="60" t="s">
        <v>286</v>
      </c>
      <c r="B72" s="60"/>
      <c r="C72" s="60"/>
      <c r="D72" s="92"/>
      <c r="E72" s="60"/>
      <c r="F72" s="60"/>
      <c r="G72" s="92"/>
      <c r="H72" s="8">
        <f t="shared" si="0"/>
        <v>0</v>
      </c>
      <c r="I72" s="8" t="e">
        <f t="shared" si="1"/>
        <v>#DIV/0!</v>
      </c>
    </row>
    <row r="73" spans="1:9" ht="21" customHeight="1">
      <c r="A73" s="60" t="s">
        <v>891</v>
      </c>
      <c r="B73" s="73"/>
      <c r="C73" s="73"/>
      <c r="D73" s="62"/>
      <c r="E73" s="73"/>
      <c r="F73" s="73"/>
      <c r="G73" s="103"/>
      <c r="H73" s="8">
        <f t="shared" si="0"/>
        <v>0</v>
      </c>
      <c r="I73" s="8" t="e">
        <f t="shared" si="1"/>
        <v>#DIV/0!</v>
      </c>
    </row>
    <row r="74" spans="1:9" ht="21" customHeight="1">
      <c r="A74" s="76" t="s">
        <v>280</v>
      </c>
      <c r="B74" s="76"/>
      <c r="C74" s="63">
        <v>19800</v>
      </c>
      <c r="D74" s="62"/>
      <c r="E74" s="76"/>
      <c r="F74" s="76"/>
      <c r="G74" s="103"/>
      <c r="H74" s="8">
        <f t="shared" si="0"/>
        <v>0</v>
      </c>
      <c r="I74" s="8" t="e">
        <f t="shared" si="1"/>
        <v>#DIV/0!</v>
      </c>
    </row>
    <row r="75" spans="1:9" ht="21" customHeight="1">
      <c r="A75" s="87" t="s">
        <v>623</v>
      </c>
      <c r="B75" s="531" t="s">
        <v>98</v>
      </c>
      <c r="C75" s="531" t="s">
        <v>98</v>
      </c>
      <c r="D75" s="531" t="s">
        <v>98</v>
      </c>
      <c r="E75" s="405">
        <v>40000</v>
      </c>
      <c r="F75" s="508" t="s">
        <v>1</v>
      </c>
      <c r="G75" s="88">
        <v>40000</v>
      </c>
      <c r="H75" s="8">
        <f t="shared" si="0"/>
        <v>0</v>
      </c>
      <c r="I75" s="8">
        <f t="shared" si="1"/>
        <v>0</v>
      </c>
    </row>
    <row r="76" spans="1:9" ht="21" customHeight="1">
      <c r="A76" s="23"/>
      <c r="B76" s="23"/>
      <c r="C76" s="586"/>
      <c r="D76" s="310"/>
      <c r="E76" s="251"/>
      <c r="F76" s="441"/>
      <c r="G76" s="441"/>
      <c r="H76" s="8">
        <f t="shared" si="0"/>
        <v>0</v>
      </c>
      <c r="I76" s="8" t="e">
        <f t="shared" si="1"/>
        <v>#DIV/0!</v>
      </c>
    </row>
    <row r="77" spans="1:9" ht="21" customHeight="1">
      <c r="A77" s="5"/>
      <c r="B77" s="5"/>
      <c r="C77" s="660"/>
      <c r="D77" s="661"/>
      <c r="E77" s="36"/>
      <c r="F77" s="662"/>
      <c r="G77" s="662"/>
      <c r="H77" s="8">
        <f t="shared" si="0"/>
        <v>0</v>
      </c>
      <c r="I77" s="8" t="e">
        <f t="shared" si="1"/>
        <v>#DIV/0!</v>
      </c>
    </row>
    <row r="78" spans="1:9" ht="25.5" customHeight="1">
      <c r="A78" s="5"/>
      <c r="B78" s="5"/>
      <c r="C78" s="660"/>
      <c r="D78" s="661"/>
      <c r="E78" s="36"/>
      <c r="F78" s="662"/>
      <c r="G78" s="495">
        <v>60</v>
      </c>
      <c r="H78" s="8">
        <f t="shared" si="0"/>
        <v>-60</v>
      </c>
      <c r="I78" s="8" t="e">
        <f t="shared" si="1"/>
        <v>#DIV/0!</v>
      </c>
    </row>
    <row r="79" spans="1:9" ht="21" customHeight="1">
      <c r="A79" s="9"/>
      <c r="B79" s="9"/>
      <c r="C79" s="590"/>
      <c r="D79" s="311"/>
      <c r="E79" s="255"/>
      <c r="F79" s="442"/>
      <c r="G79" s="442"/>
      <c r="H79" s="8">
        <f t="shared" si="0"/>
        <v>0</v>
      </c>
      <c r="I79" s="8" t="e">
        <f t="shared" si="1"/>
        <v>#DIV/0!</v>
      </c>
    </row>
    <row r="80" spans="1:9" s="2" customFormat="1" ht="19.5" customHeight="1">
      <c r="A80" s="3" t="s">
        <v>899</v>
      </c>
      <c r="B80" s="1293" t="s">
        <v>907</v>
      </c>
      <c r="C80" s="1293"/>
      <c r="D80" s="1294"/>
      <c r="E80" s="1295" t="s">
        <v>895</v>
      </c>
      <c r="F80" s="1296"/>
      <c r="G80" s="1297"/>
      <c r="H80" s="8" t="e">
        <f t="shared" si="0"/>
        <v>#VALUE!</v>
      </c>
      <c r="I80" s="8" t="e">
        <f t="shared" si="1"/>
        <v>#VALUE!</v>
      </c>
    </row>
    <row r="81" spans="1:9" s="2" customFormat="1" ht="19.5" customHeight="1">
      <c r="A81" s="1298" t="s">
        <v>67</v>
      </c>
      <c r="B81" s="3" t="s">
        <v>908</v>
      </c>
      <c r="C81" s="24" t="s">
        <v>611</v>
      </c>
      <c r="D81" s="3" t="s">
        <v>296</v>
      </c>
      <c r="E81" s="417" t="s">
        <v>893</v>
      </c>
      <c r="F81" s="416" t="s">
        <v>909</v>
      </c>
      <c r="G81" s="417" t="s">
        <v>297</v>
      </c>
      <c r="H81" s="8" t="e">
        <f t="shared" si="0"/>
        <v>#VALUE!</v>
      </c>
      <c r="I81" s="8" t="e">
        <f t="shared" si="1"/>
        <v>#VALUE!</v>
      </c>
    </row>
    <row r="82" spans="1:9" s="2" customFormat="1" ht="19.5" customHeight="1">
      <c r="A82" s="1298"/>
      <c r="B82" s="7"/>
      <c r="C82" s="7"/>
      <c r="D82" s="511"/>
      <c r="E82" s="22"/>
      <c r="F82" s="418" t="s">
        <v>910</v>
      </c>
      <c r="G82" s="511"/>
      <c r="H82" s="8">
        <f t="shared" si="0"/>
        <v>0</v>
      </c>
      <c r="I82" s="8" t="e">
        <f t="shared" si="1"/>
        <v>#DIV/0!</v>
      </c>
    </row>
    <row r="83" spans="1:9" s="12" customFormat="1" ht="21" customHeight="1">
      <c r="A83" s="26"/>
      <c r="B83" s="26"/>
      <c r="C83" s="26"/>
      <c r="D83" s="717"/>
      <c r="E83" s="14"/>
      <c r="F83" s="419" t="s">
        <v>911</v>
      </c>
      <c r="G83" s="717"/>
      <c r="H83" s="8">
        <f t="shared" si="0"/>
        <v>0</v>
      </c>
      <c r="I83" s="8" t="e">
        <f t="shared" si="1"/>
        <v>#DIV/0!</v>
      </c>
    </row>
    <row r="84" spans="1:9" ht="21" customHeight="1">
      <c r="A84" s="93" t="s">
        <v>825</v>
      </c>
      <c r="B84" s="93"/>
      <c r="C84" s="593"/>
      <c r="D84" s="84"/>
      <c r="E84" s="93"/>
      <c r="F84" s="93"/>
      <c r="G84" s="783"/>
      <c r="H84" s="8">
        <f t="shared" si="0"/>
        <v>0</v>
      </c>
      <c r="I84" s="8" t="e">
        <f t="shared" si="1"/>
        <v>#DIV/0!</v>
      </c>
    </row>
    <row r="85" spans="1:9" ht="21" customHeight="1">
      <c r="A85" s="76" t="s">
        <v>824</v>
      </c>
      <c r="B85" s="76"/>
      <c r="C85" s="98"/>
      <c r="D85" s="62"/>
      <c r="E85" s="76"/>
      <c r="F85" s="76"/>
      <c r="G85" s="103"/>
      <c r="H85" s="8">
        <f t="shared" si="0"/>
        <v>0</v>
      </c>
      <c r="I85" s="8" t="e">
        <f t="shared" si="1"/>
        <v>#DIV/0!</v>
      </c>
    </row>
    <row r="86" spans="1:9" ht="22.5" customHeight="1">
      <c r="A86" s="719" t="s">
        <v>544</v>
      </c>
      <c r="B86" s="368" t="s">
        <v>98</v>
      </c>
      <c r="C86" s="368" t="s">
        <v>98</v>
      </c>
      <c r="D86" s="1142">
        <v>48750</v>
      </c>
      <c r="E86" s="384">
        <v>40000</v>
      </c>
      <c r="F86" s="409">
        <f>+I86</f>
        <v>-25</v>
      </c>
      <c r="G86" s="63">
        <v>50000</v>
      </c>
      <c r="H86" s="8">
        <f t="shared" si="0"/>
        <v>-10000</v>
      </c>
      <c r="I86" s="8">
        <f t="shared" si="1"/>
        <v>-25</v>
      </c>
    </row>
    <row r="87" spans="1:9" ht="21.75" customHeight="1">
      <c r="A87" s="719" t="s">
        <v>545</v>
      </c>
      <c r="B87" s="368" t="s">
        <v>98</v>
      </c>
      <c r="C87" s="368" t="s">
        <v>98</v>
      </c>
      <c r="D87" s="1112">
        <v>18700</v>
      </c>
      <c r="E87" s="384">
        <v>10000</v>
      </c>
      <c r="F87" s="409" t="s">
        <v>1</v>
      </c>
      <c r="G87" s="63">
        <v>10000</v>
      </c>
      <c r="H87" s="8">
        <f t="shared" si="0"/>
        <v>0</v>
      </c>
      <c r="I87" s="8">
        <f t="shared" si="1"/>
        <v>0</v>
      </c>
    </row>
    <row r="88" spans="1:9" ht="22.5" customHeight="1">
      <c r="A88" s="719" t="s">
        <v>542</v>
      </c>
      <c r="B88" s="368" t="s">
        <v>98</v>
      </c>
      <c r="C88" s="368" t="s">
        <v>98</v>
      </c>
      <c r="D88" s="95">
        <v>2550</v>
      </c>
      <c r="E88" s="384">
        <v>10000</v>
      </c>
      <c r="F88" s="409" t="s">
        <v>1</v>
      </c>
      <c r="G88" s="63">
        <v>10000</v>
      </c>
      <c r="H88" s="8">
        <f t="shared" si="0"/>
        <v>0</v>
      </c>
      <c r="I88" s="8">
        <f t="shared" si="1"/>
        <v>0</v>
      </c>
    </row>
    <row r="89" spans="1:9" ht="21" customHeight="1">
      <c r="A89" s="90" t="s">
        <v>543</v>
      </c>
      <c r="B89" s="368" t="s">
        <v>98</v>
      </c>
      <c r="C89" s="368" t="s">
        <v>98</v>
      </c>
      <c r="D89" s="368" t="s">
        <v>98</v>
      </c>
      <c r="E89" s="63">
        <v>10000</v>
      </c>
      <c r="F89" s="409" t="s">
        <v>1</v>
      </c>
      <c r="G89" s="63">
        <v>10000</v>
      </c>
      <c r="H89" s="8">
        <f t="shared" si="0"/>
        <v>0</v>
      </c>
      <c r="I89" s="8">
        <f t="shared" si="1"/>
        <v>0</v>
      </c>
    </row>
    <row r="90" spans="1:9" ht="21" customHeight="1">
      <c r="A90" s="90" t="s">
        <v>209</v>
      </c>
      <c r="B90" s="63">
        <v>35050</v>
      </c>
      <c r="C90" s="65">
        <v>40000</v>
      </c>
      <c r="D90" s="63">
        <v>40000</v>
      </c>
      <c r="E90" s="95" t="s">
        <v>98</v>
      </c>
      <c r="F90" s="95" t="s">
        <v>98</v>
      </c>
      <c r="G90" s="63">
        <v>60000</v>
      </c>
      <c r="H90" s="8" t="e">
        <f t="shared" si="0"/>
        <v>#VALUE!</v>
      </c>
      <c r="I90" s="8" t="e">
        <f t="shared" si="1"/>
        <v>#VALUE!</v>
      </c>
    </row>
    <row r="91" spans="1:9" ht="21" customHeight="1">
      <c r="A91" s="90" t="s">
        <v>210</v>
      </c>
      <c r="B91" s="368" t="s">
        <v>98</v>
      </c>
      <c r="C91" s="368" t="s">
        <v>98</v>
      </c>
      <c r="D91" s="368" t="s">
        <v>98</v>
      </c>
      <c r="E91" s="109">
        <v>15000</v>
      </c>
      <c r="F91" s="608">
        <v>100</v>
      </c>
      <c r="G91" s="95" t="s">
        <v>98</v>
      </c>
      <c r="H91" s="8" t="e">
        <f aca="true" t="shared" si="2" ref="H91:H144">+E91-G91</f>
        <v>#VALUE!</v>
      </c>
      <c r="I91" s="8" t="e">
        <f aca="true" t="shared" si="3" ref="I91:I144">+H91*100/E91</f>
        <v>#VALUE!</v>
      </c>
    </row>
    <row r="92" spans="1:9" ht="23.25" customHeight="1">
      <c r="A92" s="719" t="s">
        <v>211</v>
      </c>
      <c r="B92" s="63"/>
      <c r="C92" s="65"/>
      <c r="D92" s="63"/>
      <c r="E92" s="109">
        <v>20000</v>
      </c>
      <c r="F92" s="608">
        <v>100</v>
      </c>
      <c r="G92" s="95" t="s">
        <v>98</v>
      </c>
      <c r="H92" s="8" t="e">
        <f t="shared" si="2"/>
        <v>#VALUE!</v>
      </c>
      <c r="I92" s="8" t="e">
        <f t="shared" si="3"/>
        <v>#VALUE!</v>
      </c>
    </row>
    <row r="93" spans="1:9" ht="40.5" customHeight="1">
      <c r="A93" s="719" t="s">
        <v>212</v>
      </c>
      <c r="B93" s="368" t="s">
        <v>98</v>
      </c>
      <c r="C93" s="368" t="s">
        <v>98</v>
      </c>
      <c r="D93" s="368" t="s">
        <v>98</v>
      </c>
      <c r="E93" s="1189">
        <v>10000</v>
      </c>
      <c r="F93" s="1190" t="s">
        <v>1</v>
      </c>
      <c r="G93" s="677">
        <v>10000</v>
      </c>
      <c r="H93" s="8">
        <f t="shared" si="2"/>
        <v>0</v>
      </c>
      <c r="I93" s="8">
        <f t="shared" si="3"/>
        <v>0</v>
      </c>
    </row>
    <row r="94" spans="1:9" ht="21" customHeight="1">
      <c r="A94" s="90" t="s">
        <v>213</v>
      </c>
      <c r="B94" s="368" t="s">
        <v>98</v>
      </c>
      <c r="C94" s="368" t="s">
        <v>98</v>
      </c>
      <c r="D94" s="368" t="s">
        <v>98</v>
      </c>
      <c r="E94" s="1189">
        <v>10000</v>
      </c>
      <c r="F94" s="1190" t="s">
        <v>1</v>
      </c>
      <c r="G94" s="677">
        <v>10000</v>
      </c>
      <c r="H94" s="8">
        <f t="shared" si="2"/>
        <v>0</v>
      </c>
      <c r="I94" s="8">
        <f t="shared" si="3"/>
        <v>0</v>
      </c>
    </row>
    <row r="95" spans="1:9" ht="21" customHeight="1">
      <c r="A95" s="90" t="s">
        <v>214</v>
      </c>
      <c r="B95" s="368" t="s">
        <v>98</v>
      </c>
      <c r="C95" s="368" t="s">
        <v>98</v>
      </c>
      <c r="D95" s="368" t="s">
        <v>98</v>
      </c>
      <c r="E95" s="1191" t="s">
        <v>98</v>
      </c>
      <c r="F95" s="1191" t="s">
        <v>98</v>
      </c>
      <c r="G95" s="677">
        <v>30000</v>
      </c>
      <c r="H95" s="8" t="e">
        <f t="shared" si="2"/>
        <v>#VALUE!</v>
      </c>
      <c r="I95" s="8" t="e">
        <f t="shared" si="3"/>
        <v>#VALUE!</v>
      </c>
    </row>
    <row r="96" spans="1:9" ht="21" customHeight="1">
      <c r="A96" s="90" t="s">
        <v>215</v>
      </c>
      <c r="B96" s="63"/>
      <c r="C96" s="65"/>
      <c r="D96" s="63"/>
      <c r="E96" s="1191" t="s">
        <v>98</v>
      </c>
      <c r="F96" s="1191" t="s">
        <v>98</v>
      </c>
      <c r="G96" s="677">
        <v>20000</v>
      </c>
      <c r="H96" s="8" t="e">
        <f t="shared" si="2"/>
        <v>#VALUE!</v>
      </c>
      <c r="I96" s="8" t="e">
        <f t="shared" si="3"/>
        <v>#VALUE!</v>
      </c>
    </row>
    <row r="97" spans="1:9" ht="21" customHeight="1">
      <c r="A97" s="90" t="s">
        <v>216</v>
      </c>
      <c r="B97" s="368" t="s">
        <v>98</v>
      </c>
      <c r="C97" s="368" t="s">
        <v>98</v>
      </c>
      <c r="D97" s="368" t="s">
        <v>98</v>
      </c>
      <c r="E97" s="1191" t="s">
        <v>98</v>
      </c>
      <c r="F97" s="1191" t="s">
        <v>98</v>
      </c>
      <c r="G97" s="677">
        <v>30000</v>
      </c>
      <c r="H97" s="8" t="e">
        <f t="shared" si="2"/>
        <v>#VALUE!</v>
      </c>
      <c r="I97" s="8" t="e">
        <f t="shared" si="3"/>
        <v>#VALUE!</v>
      </c>
    </row>
    <row r="98" spans="1:9" ht="40.5" customHeight="1">
      <c r="A98" s="784" t="s">
        <v>217</v>
      </c>
      <c r="B98" s="1177" t="s">
        <v>98</v>
      </c>
      <c r="C98" s="1177" t="s">
        <v>98</v>
      </c>
      <c r="D98" s="1177" t="s">
        <v>98</v>
      </c>
      <c r="E98" s="1191" t="s">
        <v>98</v>
      </c>
      <c r="F98" s="1191" t="s">
        <v>98</v>
      </c>
      <c r="G98" s="922">
        <v>20000</v>
      </c>
      <c r="H98" s="8" t="e">
        <f t="shared" si="2"/>
        <v>#VALUE!</v>
      </c>
      <c r="I98" s="8" t="e">
        <f t="shared" si="3"/>
        <v>#VALUE!</v>
      </c>
    </row>
    <row r="99" spans="1:9" ht="23.25" customHeight="1">
      <c r="A99" s="43" t="s">
        <v>914</v>
      </c>
      <c r="B99" s="327">
        <v>35050</v>
      </c>
      <c r="C99" s="551">
        <f>+C74+C90</f>
        <v>59800</v>
      </c>
      <c r="D99" s="555">
        <f>+D86+D87+D88+D90</f>
        <v>110000</v>
      </c>
      <c r="E99" s="263">
        <f>+E75+E86+E87+E88+E89+E91+E92+E93+E94</f>
        <v>165000</v>
      </c>
      <c r="F99" s="411">
        <f>+I99</f>
        <v>-81.81818181818181</v>
      </c>
      <c r="G99" s="48">
        <f>+G75+G86+G87+G88+G89+G90+G93+G94+G95+G96+G97+G98</f>
        <v>300000</v>
      </c>
      <c r="H99" s="8">
        <f t="shared" si="2"/>
        <v>-135000</v>
      </c>
      <c r="I99" s="8">
        <f t="shared" si="3"/>
        <v>-81.81818181818181</v>
      </c>
    </row>
    <row r="100" spans="1:9" ht="22.5" customHeight="1">
      <c r="A100" s="40" t="s">
        <v>108</v>
      </c>
      <c r="B100" s="122">
        <f>+B99</f>
        <v>35050</v>
      </c>
      <c r="C100" s="552">
        <f>+C99</f>
        <v>59800</v>
      </c>
      <c r="D100" s="664">
        <f>+D99</f>
        <v>110000</v>
      </c>
      <c r="E100" s="269">
        <f>+E99</f>
        <v>165000</v>
      </c>
      <c r="F100" s="144">
        <f>+I100</f>
        <v>-81.81818181818181</v>
      </c>
      <c r="G100" s="309">
        <f>+G99</f>
        <v>300000</v>
      </c>
      <c r="H100" s="8">
        <f t="shared" si="2"/>
        <v>-135000</v>
      </c>
      <c r="I100" s="8">
        <f t="shared" si="3"/>
        <v>-81.81818181818181</v>
      </c>
    </row>
    <row r="101" spans="1:9" ht="22.5" customHeight="1">
      <c r="A101" s="28"/>
      <c r="B101" s="259"/>
      <c r="C101" s="385"/>
      <c r="D101" s="566"/>
      <c r="E101" s="289"/>
      <c r="F101" s="440"/>
      <c r="G101" s="495">
        <v>61</v>
      </c>
      <c r="H101" s="8">
        <f t="shared" si="2"/>
        <v>-61</v>
      </c>
      <c r="I101" s="8" t="e">
        <f t="shared" si="3"/>
        <v>#DIV/0!</v>
      </c>
    </row>
    <row r="102" spans="1:9" s="2" customFormat="1" ht="19.5" customHeight="1">
      <c r="A102" s="3" t="s">
        <v>899</v>
      </c>
      <c r="B102" s="1293" t="s">
        <v>907</v>
      </c>
      <c r="C102" s="1293"/>
      <c r="D102" s="1294"/>
      <c r="E102" s="1295" t="s">
        <v>895</v>
      </c>
      <c r="F102" s="1296"/>
      <c r="G102" s="1297"/>
      <c r="H102" s="8" t="e">
        <f t="shared" si="2"/>
        <v>#VALUE!</v>
      </c>
      <c r="I102" s="8" t="e">
        <f t="shared" si="3"/>
        <v>#VALUE!</v>
      </c>
    </row>
    <row r="103" spans="1:9" s="2" customFormat="1" ht="19.5" customHeight="1">
      <c r="A103" s="1298" t="s">
        <v>67</v>
      </c>
      <c r="B103" s="3" t="s">
        <v>908</v>
      </c>
      <c r="C103" s="24" t="s">
        <v>611</v>
      </c>
      <c r="D103" s="3" t="s">
        <v>296</v>
      </c>
      <c r="E103" s="417" t="s">
        <v>893</v>
      </c>
      <c r="F103" s="416" t="s">
        <v>909</v>
      </c>
      <c r="G103" s="417" t="s">
        <v>297</v>
      </c>
      <c r="H103" s="8" t="e">
        <f t="shared" si="2"/>
        <v>#VALUE!</v>
      </c>
      <c r="I103" s="8" t="e">
        <f t="shared" si="3"/>
        <v>#VALUE!</v>
      </c>
    </row>
    <row r="104" spans="1:9" s="2" customFormat="1" ht="19.5" customHeight="1">
      <c r="A104" s="1298"/>
      <c r="B104" s="7"/>
      <c r="C104" s="7"/>
      <c r="D104" s="511"/>
      <c r="E104" s="22"/>
      <c r="F104" s="418" t="s">
        <v>910</v>
      </c>
      <c r="G104" s="511"/>
      <c r="H104" s="8">
        <f t="shared" si="2"/>
        <v>0</v>
      </c>
      <c r="I104" s="8" t="e">
        <f t="shared" si="3"/>
        <v>#DIV/0!</v>
      </c>
    </row>
    <row r="105" spans="1:9" s="12" customFormat="1" ht="21" customHeight="1">
      <c r="A105" s="26"/>
      <c r="B105" s="26"/>
      <c r="C105" s="26"/>
      <c r="D105" s="717"/>
      <c r="E105" s="14"/>
      <c r="F105" s="419" t="s">
        <v>911</v>
      </c>
      <c r="G105" s="717"/>
      <c r="H105" s="8">
        <f t="shared" si="2"/>
        <v>0</v>
      </c>
      <c r="I105" s="8" t="e">
        <f t="shared" si="3"/>
        <v>#DIV/0!</v>
      </c>
    </row>
    <row r="106" spans="1:9" ht="21" customHeight="1">
      <c r="A106" s="58" t="s">
        <v>744</v>
      </c>
      <c r="B106" s="58"/>
      <c r="C106" s="58"/>
      <c r="D106" s="84"/>
      <c r="E106" s="58"/>
      <c r="F106" s="58"/>
      <c r="G106" s="783"/>
      <c r="H106" s="8">
        <f t="shared" si="2"/>
        <v>0</v>
      </c>
      <c r="I106" s="8" t="e">
        <f t="shared" si="3"/>
        <v>#DIV/0!</v>
      </c>
    </row>
    <row r="107" spans="1:9" ht="21" customHeight="1">
      <c r="A107" s="60" t="s">
        <v>287</v>
      </c>
      <c r="B107" s="60"/>
      <c r="C107" s="60"/>
      <c r="D107" s="62"/>
      <c r="E107" s="60"/>
      <c r="F107" s="60"/>
      <c r="G107" s="103"/>
      <c r="H107" s="8">
        <f t="shared" si="2"/>
        <v>0</v>
      </c>
      <c r="I107" s="8" t="e">
        <f t="shared" si="3"/>
        <v>#DIV/0!</v>
      </c>
    </row>
    <row r="108" spans="1:9" ht="21" customHeight="1">
      <c r="A108" s="76" t="s">
        <v>288</v>
      </c>
      <c r="B108" s="76"/>
      <c r="C108" s="76"/>
      <c r="D108" s="63"/>
      <c r="E108" s="76"/>
      <c r="F108" s="76"/>
      <c r="G108" s="103"/>
      <c r="H108" s="8">
        <f t="shared" si="2"/>
        <v>0</v>
      </c>
      <c r="I108" s="8" t="e">
        <f t="shared" si="3"/>
        <v>#DIV/0!</v>
      </c>
    </row>
    <row r="109" spans="1:9" ht="21" customHeight="1">
      <c r="A109" s="62" t="s">
        <v>626</v>
      </c>
      <c r="B109" s="380">
        <v>10000</v>
      </c>
      <c r="C109" s="380">
        <v>10000</v>
      </c>
      <c r="D109" s="63">
        <v>10000</v>
      </c>
      <c r="E109" s="384">
        <v>10000</v>
      </c>
      <c r="F109" s="409" t="s">
        <v>1</v>
      </c>
      <c r="G109" s="63">
        <v>10000</v>
      </c>
      <c r="H109" s="8">
        <f t="shared" si="2"/>
        <v>0</v>
      </c>
      <c r="I109" s="8">
        <f t="shared" si="3"/>
        <v>0</v>
      </c>
    </row>
    <row r="110" spans="1:9" ht="21" customHeight="1">
      <c r="A110" s="62" t="s">
        <v>625</v>
      </c>
      <c r="B110" s="384"/>
      <c r="C110" s="384"/>
      <c r="D110" s="63"/>
      <c r="E110" s="384"/>
      <c r="F110" s="409"/>
      <c r="G110" s="63"/>
      <c r="H110" s="8">
        <f t="shared" si="2"/>
        <v>0</v>
      </c>
      <c r="I110" s="8" t="e">
        <f t="shared" si="3"/>
        <v>#DIV/0!</v>
      </c>
    </row>
    <row r="111" spans="1:9" ht="21" customHeight="1">
      <c r="A111" s="80" t="s">
        <v>830</v>
      </c>
      <c r="B111" s="380">
        <v>10000</v>
      </c>
      <c r="C111" s="380">
        <v>10000</v>
      </c>
      <c r="D111" s="63">
        <v>10000</v>
      </c>
      <c r="E111" s="95" t="s">
        <v>98</v>
      </c>
      <c r="F111" s="95" t="s">
        <v>98</v>
      </c>
      <c r="G111" s="95" t="s">
        <v>98</v>
      </c>
      <c r="H111" s="8" t="e">
        <f t="shared" si="2"/>
        <v>#VALUE!</v>
      </c>
      <c r="I111" s="8" t="e">
        <f t="shared" si="3"/>
        <v>#VALUE!</v>
      </c>
    </row>
    <row r="112" spans="1:9" ht="21" customHeight="1">
      <c r="A112" s="203" t="s">
        <v>494</v>
      </c>
      <c r="B112" s="80"/>
      <c r="C112" s="65"/>
      <c r="D112" s="63"/>
      <c r="E112" s="80"/>
      <c r="F112" s="136"/>
      <c r="G112" s="63"/>
      <c r="H112" s="8">
        <f t="shared" si="2"/>
        <v>0</v>
      </c>
      <c r="I112" s="8" t="e">
        <f t="shared" si="3"/>
        <v>#DIV/0!</v>
      </c>
    </row>
    <row r="113" spans="1:9" ht="21" customHeight="1">
      <c r="A113" s="62" t="s">
        <v>404</v>
      </c>
      <c r="B113" s="368" t="s">
        <v>98</v>
      </c>
      <c r="C113" s="368" t="s">
        <v>98</v>
      </c>
      <c r="D113" s="368" t="s">
        <v>98</v>
      </c>
      <c r="E113" s="384">
        <v>20000</v>
      </c>
      <c r="F113" s="409" t="s">
        <v>1</v>
      </c>
      <c r="G113" s="63">
        <v>20000</v>
      </c>
      <c r="H113" s="8">
        <f t="shared" si="2"/>
        <v>0</v>
      </c>
      <c r="I113" s="8">
        <f t="shared" si="3"/>
        <v>0</v>
      </c>
    </row>
    <row r="114" spans="1:9" ht="21" customHeight="1">
      <c r="A114" s="62" t="s">
        <v>831</v>
      </c>
      <c r="B114" s="66"/>
      <c r="C114" s="66"/>
      <c r="D114" s="63"/>
      <c r="E114" s="384"/>
      <c r="F114" s="409"/>
      <c r="G114" s="63"/>
      <c r="H114" s="8">
        <f t="shared" si="2"/>
        <v>0</v>
      </c>
      <c r="I114" s="8" t="e">
        <f t="shared" si="3"/>
        <v>#DIV/0!</v>
      </c>
    </row>
    <row r="115" spans="1:9" ht="21" customHeight="1">
      <c r="A115" s="62" t="s">
        <v>405</v>
      </c>
      <c r="B115" s="368" t="s">
        <v>98</v>
      </c>
      <c r="C115" s="368" t="s">
        <v>98</v>
      </c>
      <c r="D115" s="63">
        <v>10000</v>
      </c>
      <c r="E115" s="95" t="s">
        <v>98</v>
      </c>
      <c r="F115" s="95" t="s">
        <v>98</v>
      </c>
      <c r="G115" s="95" t="s">
        <v>98</v>
      </c>
      <c r="H115" s="8" t="e">
        <f t="shared" si="2"/>
        <v>#VALUE!</v>
      </c>
      <c r="I115" s="8" t="e">
        <f t="shared" si="3"/>
        <v>#VALUE!</v>
      </c>
    </row>
    <row r="116" spans="1:9" ht="21" customHeight="1">
      <c r="A116" s="62" t="s">
        <v>832</v>
      </c>
      <c r="B116" s="66"/>
      <c r="C116" s="66"/>
      <c r="D116" s="63"/>
      <c r="E116" s="384"/>
      <c r="F116" s="384"/>
      <c r="G116" s="384"/>
      <c r="H116" s="8">
        <f t="shared" si="2"/>
        <v>0</v>
      </c>
      <c r="I116" s="8" t="e">
        <f t="shared" si="3"/>
        <v>#DIV/0!</v>
      </c>
    </row>
    <row r="117" spans="1:9" ht="21" customHeight="1">
      <c r="A117" s="62" t="s">
        <v>546</v>
      </c>
      <c r="B117" s="368" t="s">
        <v>98</v>
      </c>
      <c r="C117" s="368" t="s">
        <v>98</v>
      </c>
      <c r="D117" s="63">
        <v>12000</v>
      </c>
      <c r="E117" s="95" t="s">
        <v>98</v>
      </c>
      <c r="F117" s="95" t="s">
        <v>98</v>
      </c>
      <c r="G117" s="95" t="s">
        <v>98</v>
      </c>
      <c r="H117" s="8" t="e">
        <f t="shared" si="2"/>
        <v>#VALUE!</v>
      </c>
      <c r="I117" s="8" t="e">
        <f t="shared" si="3"/>
        <v>#VALUE!</v>
      </c>
    </row>
    <row r="118" spans="1:9" ht="45.75" customHeight="1">
      <c r="A118" s="726" t="s">
        <v>528</v>
      </c>
      <c r="B118" s="1176" t="s">
        <v>98</v>
      </c>
      <c r="C118" s="1176" t="s">
        <v>98</v>
      </c>
      <c r="D118" s="1176" t="s">
        <v>98</v>
      </c>
      <c r="E118" s="1176" t="s">
        <v>98</v>
      </c>
      <c r="F118" s="1281" t="s">
        <v>98</v>
      </c>
      <c r="G118" s="677">
        <v>10000</v>
      </c>
      <c r="H118" s="8" t="e">
        <f t="shared" si="2"/>
        <v>#VALUE!</v>
      </c>
      <c r="I118" s="8" t="e">
        <f t="shared" si="3"/>
        <v>#VALUE!</v>
      </c>
    </row>
    <row r="119" spans="1:9" ht="21" customHeight="1">
      <c r="A119" s="76" t="s">
        <v>289</v>
      </c>
      <c r="B119" s="80"/>
      <c r="C119" s="65"/>
      <c r="D119" s="63"/>
      <c r="E119" s="80"/>
      <c r="F119" s="136"/>
      <c r="G119" s="63"/>
      <c r="H119" s="8">
        <f t="shared" si="2"/>
        <v>0</v>
      </c>
      <c r="I119" s="8" t="e">
        <f t="shared" si="3"/>
        <v>#DIV/0!</v>
      </c>
    </row>
    <row r="120" spans="1:9" ht="21" customHeight="1">
      <c r="A120" s="90" t="s">
        <v>675</v>
      </c>
      <c r="B120" s="63">
        <v>14000</v>
      </c>
      <c r="C120" s="63">
        <v>14000</v>
      </c>
      <c r="D120" s="72">
        <v>14000</v>
      </c>
      <c r="E120" s="384">
        <v>14000</v>
      </c>
      <c r="F120" s="409" t="s">
        <v>1</v>
      </c>
      <c r="G120" s="63">
        <v>14000</v>
      </c>
      <c r="H120" s="8">
        <f t="shared" si="2"/>
        <v>0</v>
      </c>
      <c r="I120" s="8">
        <f t="shared" si="3"/>
        <v>0</v>
      </c>
    </row>
    <row r="121" spans="1:9" ht="21" customHeight="1">
      <c r="A121" s="90" t="s">
        <v>674</v>
      </c>
      <c r="B121" s="63">
        <v>5000</v>
      </c>
      <c r="C121" s="63">
        <v>7000</v>
      </c>
      <c r="D121" s="72">
        <v>7000</v>
      </c>
      <c r="E121" s="380">
        <v>7000</v>
      </c>
      <c r="F121" s="409" t="s">
        <v>1</v>
      </c>
      <c r="G121" s="63">
        <v>7000</v>
      </c>
      <c r="H121" s="8">
        <f t="shared" si="2"/>
        <v>0</v>
      </c>
      <c r="I121" s="8">
        <f t="shared" si="3"/>
        <v>0</v>
      </c>
    </row>
    <row r="122" spans="1:9" ht="21" customHeight="1">
      <c r="A122" s="90" t="s">
        <v>627</v>
      </c>
      <c r="B122" s="63"/>
      <c r="C122" s="63"/>
      <c r="D122" s="72"/>
      <c r="E122" s="380"/>
      <c r="F122" s="621"/>
      <c r="G122" s="63"/>
      <c r="H122" s="8">
        <f t="shared" si="2"/>
        <v>0</v>
      </c>
      <c r="I122" s="8" t="e">
        <f t="shared" si="3"/>
        <v>#DIV/0!</v>
      </c>
    </row>
    <row r="123" spans="1:9" ht="21" customHeight="1">
      <c r="A123" s="90" t="s">
        <v>673</v>
      </c>
      <c r="B123" s="63">
        <v>7000</v>
      </c>
      <c r="C123" s="63">
        <v>7000</v>
      </c>
      <c r="D123" s="72">
        <v>7000</v>
      </c>
      <c r="E123" s="384">
        <v>7000</v>
      </c>
      <c r="F123" s="409" t="s">
        <v>1</v>
      </c>
      <c r="G123" s="63">
        <v>7000</v>
      </c>
      <c r="H123" s="8">
        <f t="shared" si="2"/>
        <v>0</v>
      </c>
      <c r="I123" s="8">
        <f t="shared" si="3"/>
        <v>0</v>
      </c>
    </row>
    <row r="124" spans="1:9" ht="21" customHeight="1">
      <c r="A124" s="137" t="s">
        <v>861</v>
      </c>
      <c r="B124" s="82"/>
      <c r="C124" s="83"/>
      <c r="D124" s="87"/>
      <c r="E124" s="82"/>
      <c r="F124" s="82"/>
      <c r="G124" s="88"/>
      <c r="H124" s="8">
        <f t="shared" si="2"/>
        <v>0</v>
      </c>
      <c r="I124" s="8" t="e">
        <f t="shared" si="3"/>
        <v>#DIV/0!</v>
      </c>
    </row>
    <row r="125" spans="1:9" ht="22.5" customHeight="1">
      <c r="A125" s="117"/>
      <c r="B125" s="577"/>
      <c r="C125" s="577"/>
      <c r="D125" s="31"/>
      <c r="E125" s="36"/>
      <c r="F125" s="577"/>
      <c r="G125" s="490">
        <v>62</v>
      </c>
      <c r="H125" s="8">
        <f t="shared" si="2"/>
        <v>-62</v>
      </c>
      <c r="I125" s="8" t="e">
        <f t="shared" si="3"/>
        <v>#DIV/0!</v>
      </c>
    </row>
    <row r="126" spans="1:9" ht="21" customHeight="1">
      <c r="A126" s="578"/>
      <c r="B126" s="443"/>
      <c r="C126" s="443"/>
      <c r="D126" s="317"/>
      <c r="E126" s="255"/>
      <c r="F126" s="443"/>
      <c r="G126" s="443"/>
      <c r="H126" s="8">
        <f t="shared" si="2"/>
        <v>0</v>
      </c>
      <c r="I126" s="8" t="e">
        <f t="shared" si="3"/>
        <v>#DIV/0!</v>
      </c>
    </row>
    <row r="127" spans="1:9" s="2" customFormat="1" ht="19.5" customHeight="1">
      <c r="A127" s="3" t="s">
        <v>899</v>
      </c>
      <c r="B127" s="1293" t="s">
        <v>907</v>
      </c>
      <c r="C127" s="1293"/>
      <c r="D127" s="1294"/>
      <c r="E127" s="1295" t="s">
        <v>895</v>
      </c>
      <c r="F127" s="1296"/>
      <c r="G127" s="1297"/>
      <c r="H127" s="8" t="e">
        <f t="shared" si="2"/>
        <v>#VALUE!</v>
      </c>
      <c r="I127" s="8" t="e">
        <f t="shared" si="3"/>
        <v>#VALUE!</v>
      </c>
    </row>
    <row r="128" spans="1:9" s="2" customFormat="1" ht="19.5" customHeight="1">
      <c r="A128" s="1298" t="s">
        <v>67</v>
      </c>
      <c r="B128" s="3" t="s">
        <v>908</v>
      </c>
      <c r="C128" s="24" t="s">
        <v>611</v>
      </c>
      <c r="D128" s="3" t="s">
        <v>296</v>
      </c>
      <c r="E128" s="417" t="s">
        <v>893</v>
      </c>
      <c r="F128" s="416" t="s">
        <v>909</v>
      </c>
      <c r="G128" s="112"/>
      <c r="H128" s="8" t="e">
        <f t="shared" si="2"/>
        <v>#VALUE!</v>
      </c>
      <c r="I128" s="8" t="e">
        <f t="shared" si="3"/>
        <v>#VALUE!</v>
      </c>
    </row>
    <row r="129" spans="1:9" s="2" customFormat="1" ht="19.5" customHeight="1">
      <c r="A129" s="1298"/>
      <c r="B129" s="7"/>
      <c r="C129" s="7"/>
      <c r="D129" s="511"/>
      <c r="E129" s="22"/>
      <c r="F129" s="418" t="s">
        <v>910</v>
      </c>
      <c r="G129" s="511"/>
      <c r="H129" s="8">
        <f t="shared" si="2"/>
        <v>0</v>
      </c>
      <c r="I129" s="8" t="e">
        <f t="shared" si="3"/>
        <v>#DIV/0!</v>
      </c>
    </row>
    <row r="130" spans="1:9" s="12" customFormat="1" ht="21" customHeight="1">
      <c r="A130" s="26"/>
      <c r="B130" s="26"/>
      <c r="C130" s="26"/>
      <c r="D130" s="717"/>
      <c r="E130" s="14"/>
      <c r="F130" s="419" t="s">
        <v>911</v>
      </c>
      <c r="G130" s="717"/>
      <c r="H130" s="8">
        <f t="shared" si="2"/>
        <v>0</v>
      </c>
      <c r="I130" s="8" t="e">
        <f t="shared" si="3"/>
        <v>#DIV/0!</v>
      </c>
    </row>
    <row r="131" spans="1:9" ht="21" customHeight="1">
      <c r="A131" s="617" t="s">
        <v>290</v>
      </c>
      <c r="B131" s="85">
        <v>5000</v>
      </c>
      <c r="C131" s="85">
        <v>5000</v>
      </c>
      <c r="D131" s="981">
        <v>5000</v>
      </c>
      <c r="E131" s="502">
        <v>5000</v>
      </c>
      <c r="F131" s="550" t="s">
        <v>1</v>
      </c>
      <c r="G131" s="85">
        <v>5000</v>
      </c>
      <c r="H131" s="8">
        <f t="shared" si="2"/>
        <v>0</v>
      </c>
      <c r="I131" s="8">
        <f t="shared" si="3"/>
        <v>0</v>
      </c>
    </row>
    <row r="132" spans="1:9" ht="21" customHeight="1">
      <c r="A132" s="90" t="s">
        <v>862</v>
      </c>
      <c r="B132" s="103"/>
      <c r="C132" s="103"/>
      <c r="D132" s="72"/>
      <c r="E132" s="380"/>
      <c r="F132" s="621"/>
      <c r="G132" s="63"/>
      <c r="H132" s="8">
        <f t="shared" si="2"/>
        <v>0</v>
      </c>
      <c r="I132" s="8" t="e">
        <f t="shared" si="3"/>
        <v>#DIV/0!</v>
      </c>
    </row>
    <row r="133" spans="1:9" ht="21" customHeight="1">
      <c r="A133" s="90" t="s">
        <v>291</v>
      </c>
      <c r="B133" s="63">
        <v>7000</v>
      </c>
      <c r="C133" s="63">
        <v>7000</v>
      </c>
      <c r="D133" s="72">
        <v>7000</v>
      </c>
      <c r="E133" s="384">
        <v>7000</v>
      </c>
      <c r="F133" s="409" t="s">
        <v>1</v>
      </c>
      <c r="G133" s="63">
        <v>7000</v>
      </c>
      <c r="H133" s="8">
        <f t="shared" si="2"/>
        <v>0</v>
      </c>
      <c r="I133" s="8">
        <f t="shared" si="3"/>
        <v>0</v>
      </c>
    </row>
    <row r="134" spans="1:9" ht="21" customHeight="1">
      <c r="A134" s="90" t="s">
        <v>863</v>
      </c>
      <c r="B134" s="63"/>
      <c r="C134" s="63"/>
      <c r="D134" s="72"/>
      <c r="E134" s="380"/>
      <c r="F134" s="621"/>
      <c r="G134" s="63"/>
      <c r="H134" s="8">
        <f t="shared" si="2"/>
        <v>0</v>
      </c>
      <c r="I134" s="8" t="e">
        <f t="shared" si="3"/>
        <v>#DIV/0!</v>
      </c>
    </row>
    <row r="135" spans="1:9" ht="21" customHeight="1">
      <c r="A135" s="90" t="s">
        <v>496</v>
      </c>
      <c r="B135" s="63">
        <v>5000</v>
      </c>
      <c r="C135" s="63">
        <v>5000</v>
      </c>
      <c r="D135" s="72">
        <v>5000</v>
      </c>
      <c r="E135" s="384">
        <v>5000</v>
      </c>
      <c r="F135" s="409" t="s">
        <v>1</v>
      </c>
      <c r="G135" s="63">
        <v>5000</v>
      </c>
      <c r="H135" s="8">
        <f t="shared" si="2"/>
        <v>0</v>
      </c>
      <c r="I135" s="8">
        <f t="shared" si="3"/>
        <v>0</v>
      </c>
    </row>
    <row r="136" spans="1:9" ht="21" customHeight="1">
      <c r="A136" s="90"/>
      <c r="B136" s="103"/>
      <c r="C136" s="103"/>
      <c r="D136" s="72"/>
      <c r="E136" s="380"/>
      <c r="F136" s="621"/>
      <c r="G136" s="63"/>
      <c r="H136" s="8">
        <f t="shared" si="2"/>
        <v>0</v>
      </c>
      <c r="I136" s="8" t="e">
        <f t="shared" si="3"/>
        <v>#DIV/0!</v>
      </c>
    </row>
    <row r="137" spans="1:9" ht="21" customHeight="1">
      <c r="A137" s="90" t="s">
        <v>292</v>
      </c>
      <c r="B137" s="63">
        <v>7000</v>
      </c>
      <c r="C137" s="63">
        <v>7000</v>
      </c>
      <c r="D137" s="72">
        <v>7000</v>
      </c>
      <c r="E137" s="384">
        <v>7000</v>
      </c>
      <c r="F137" s="409" t="s">
        <v>1</v>
      </c>
      <c r="G137" s="63">
        <v>7000</v>
      </c>
      <c r="H137" s="8">
        <f t="shared" si="2"/>
        <v>0</v>
      </c>
      <c r="I137" s="8">
        <f t="shared" si="3"/>
        <v>0</v>
      </c>
    </row>
    <row r="138" spans="1:9" ht="21" customHeight="1">
      <c r="A138" s="90" t="s">
        <v>894</v>
      </c>
      <c r="B138" s="63"/>
      <c r="C138" s="63"/>
      <c r="D138" s="72"/>
      <c r="E138" s="380"/>
      <c r="F138" s="621"/>
      <c r="G138" s="63"/>
      <c r="H138" s="8">
        <f t="shared" si="2"/>
        <v>0</v>
      </c>
      <c r="I138" s="8" t="e">
        <f t="shared" si="3"/>
        <v>#DIV/0!</v>
      </c>
    </row>
    <row r="139" spans="1:9" ht="21" customHeight="1">
      <c r="A139" s="90" t="s">
        <v>495</v>
      </c>
      <c r="B139" s="63">
        <v>5000</v>
      </c>
      <c r="C139" s="63">
        <v>5000</v>
      </c>
      <c r="D139" s="72">
        <v>5000</v>
      </c>
      <c r="E139" s="95" t="s">
        <v>98</v>
      </c>
      <c r="F139" s="95" t="s">
        <v>98</v>
      </c>
      <c r="G139" s="95" t="s">
        <v>98</v>
      </c>
      <c r="H139" s="8" t="e">
        <f t="shared" si="2"/>
        <v>#VALUE!</v>
      </c>
      <c r="I139" s="8" t="e">
        <f t="shared" si="3"/>
        <v>#VALUE!</v>
      </c>
    </row>
    <row r="140" spans="1:9" ht="21" customHeight="1">
      <c r="A140" s="90" t="s">
        <v>497</v>
      </c>
      <c r="B140" s="95" t="s">
        <v>98</v>
      </c>
      <c r="C140" s="95" t="s">
        <v>98</v>
      </c>
      <c r="D140" s="95" t="s">
        <v>98</v>
      </c>
      <c r="E140" s="380">
        <v>5000</v>
      </c>
      <c r="F140" s="409" t="s">
        <v>1</v>
      </c>
      <c r="G140" s="63">
        <v>5000</v>
      </c>
      <c r="H140" s="8">
        <f t="shared" si="2"/>
        <v>0</v>
      </c>
      <c r="I140" s="8">
        <f t="shared" si="3"/>
        <v>0</v>
      </c>
    </row>
    <row r="141" spans="1:9" ht="21" customHeight="1">
      <c r="A141" s="137" t="s">
        <v>498</v>
      </c>
      <c r="B141" s="308">
        <v>5000</v>
      </c>
      <c r="C141" s="308">
        <v>5000</v>
      </c>
      <c r="D141" s="95" t="s">
        <v>98</v>
      </c>
      <c r="E141" s="405">
        <v>5000</v>
      </c>
      <c r="F141" s="508" t="s">
        <v>1</v>
      </c>
      <c r="G141" s="88">
        <v>5000</v>
      </c>
      <c r="H141" s="8">
        <f t="shared" si="2"/>
        <v>0</v>
      </c>
      <c r="I141" s="8">
        <f t="shared" si="3"/>
        <v>0</v>
      </c>
    </row>
    <row r="142" spans="1:9" ht="24" customHeight="1">
      <c r="A142" s="40" t="s">
        <v>107</v>
      </c>
      <c r="B142" s="122">
        <f>+B109+B111+B120+B121+B123+B131+B133+B135+B137+B139+B141</f>
        <v>80000</v>
      </c>
      <c r="C142" s="53">
        <f>+C109+C111+C120+C121+C123+C131+C133+C135+C137+C139+C141</f>
        <v>82000</v>
      </c>
      <c r="D142" s="664">
        <f>+D109+D111+D115+D117+D120+D121+D123+D131+D133+D135+D137+D139</f>
        <v>99000</v>
      </c>
      <c r="E142" s="445">
        <f>+E109+E113+E120+E121+E123+E131+E133+E135+E137+E140+E141</f>
        <v>92000</v>
      </c>
      <c r="F142" s="131">
        <f>+I142</f>
        <v>-10.869565217391305</v>
      </c>
      <c r="G142" s="309">
        <f>+G109+G113+G118+G120+G121+G123+G131+G133+G135+G137+G140+G141</f>
        <v>102000</v>
      </c>
      <c r="H142" s="8">
        <f t="shared" si="2"/>
        <v>-10000</v>
      </c>
      <c r="I142" s="8">
        <f t="shared" si="3"/>
        <v>-10.869565217391305</v>
      </c>
    </row>
    <row r="143" spans="1:9" ht="24" customHeight="1">
      <c r="A143" s="50" t="s">
        <v>42</v>
      </c>
      <c r="B143" s="330">
        <f>+B100+B142</f>
        <v>115050</v>
      </c>
      <c r="C143" s="554">
        <f>+C100+C142</f>
        <v>141800</v>
      </c>
      <c r="D143" s="1111">
        <f>+D100+D142</f>
        <v>209000</v>
      </c>
      <c r="E143" s="731">
        <f>+E100+E142</f>
        <v>257000</v>
      </c>
      <c r="F143" s="917">
        <f>+I143</f>
        <v>-56.42023346303502</v>
      </c>
      <c r="G143" s="702">
        <f>+G100+G142</f>
        <v>402000</v>
      </c>
      <c r="H143" s="8">
        <f t="shared" si="2"/>
        <v>-145000</v>
      </c>
      <c r="I143" s="8">
        <f t="shared" si="3"/>
        <v>-56.42023346303502</v>
      </c>
    </row>
    <row r="144" spans="1:9" ht="24" customHeight="1">
      <c r="A144" s="51" t="s">
        <v>43</v>
      </c>
      <c r="B144" s="332">
        <f>+B17+B69+B143</f>
        <v>211575</v>
      </c>
      <c r="C144" s="542">
        <f>+C69+C143</f>
        <v>181784</v>
      </c>
      <c r="D144" s="542">
        <f>+D69+D143</f>
        <v>698316</v>
      </c>
      <c r="E144" s="55">
        <f>+E69+E143</f>
        <v>757000</v>
      </c>
      <c r="F144" s="722">
        <f>+I144</f>
        <v>-24.438573315719946</v>
      </c>
      <c r="G144" s="703">
        <f>+G69+G143</f>
        <v>942000</v>
      </c>
      <c r="H144" s="8">
        <f t="shared" si="2"/>
        <v>-185000</v>
      </c>
      <c r="I144" s="8">
        <f t="shared" si="3"/>
        <v>-24.438573315719946</v>
      </c>
    </row>
    <row r="145" spans="1:9" s="12" customFormat="1" ht="21" customHeight="1">
      <c r="A145" s="28"/>
      <c r="B145" s="174"/>
      <c r="C145" s="174"/>
      <c r="D145" s="174"/>
      <c r="E145" s="119"/>
      <c r="F145" s="283"/>
      <c r="G145" s="289"/>
      <c r="H145" s="34">
        <f>+E144-G144</f>
        <v>-185000</v>
      </c>
      <c r="I145" s="34">
        <f>+H145*100/E144</f>
        <v>-24.438573315719946</v>
      </c>
    </row>
    <row r="146" spans="1:9" s="12" customFormat="1" ht="21" customHeight="1">
      <c r="A146" s="28"/>
      <c r="B146" s="174"/>
      <c r="C146" s="174"/>
      <c r="D146" s="174"/>
      <c r="E146" s="119"/>
      <c r="F146" s="283"/>
      <c r="G146" s="289"/>
      <c r="H146" s="34"/>
      <c r="I146" s="34"/>
    </row>
    <row r="147" spans="1:9" s="12" customFormat="1" ht="21" customHeight="1">
      <c r="A147" s="28"/>
      <c r="B147" s="174"/>
      <c r="C147" s="174"/>
      <c r="D147" s="174"/>
      <c r="E147" s="119"/>
      <c r="F147" s="283"/>
      <c r="G147" s="289"/>
      <c r="H147" s="34"/>
      <c r="I147" s="34"/>
    </row>
    <row r="148" spans="1:9" s="12" customFormat="1" ht="25.5" customHeight="1">
      <c r="A148" s="28"/>
      <c r="B148" s="174"/>
      <c r="C148" s="174"/>
      <c r="D148" s="174"/>
      <c r="E148" s="119"/>
      <c r="F148" s="283"/>
      <c r="G148" s="496">
        <v>63</v>
      </c>
      <c r="H148" s="34"/>
      <c r="I148" s="34"/>
    </row>
    <row r="149" spans="1:9" s="12" customFormat="1" ht="21" customHeight="1">
      <c r="A149" s="28"/>
      <c r="B149" s="174"/>
      <c r="C149" s="174"/>
      <c r="D149" s="174"/>
      <c r="E149" s="119"/>
      <c r="F149" s="283"/>
      <c r="G149" s="289"/>
      <c r="H149" s="34"/>
      <c r="I149" s="34"/>
    </row>
    <row r="151" ht="21" customHeight="1">
      <c r="G151" s="1"/>
    </row>
    <row r="152" ht="21" customHeight="1">
      <c r="G152" s="1"/>
    </row>
    <row r="153" ht="21" customHeight="1">
      <c r="G153" s="1"/>
    </row>
    <row r="154" spans="1:7" ht="21" customHeight="1">
      <c r="A154" s="17"/>
      <c r="B154" s="17"/>
      <c r="C154" s="17"/>
      <c r="D154" s="17"/>
      <c r="E154" s="17"/>
      <c r="F154" s="17"/>
      <c r="G154" s="16"/>
    </row>
    <row r="155" spans="1:7" ht="21" customHeight="1">
      <c r="A155" s="17"/>
      <c r="B155" s="17"/>
      <c r="C155" s="17"/>
      <c r="D155" s="17"/>
      <c r="E155" s="17"/>
      <c r="F155" s="17"/>
      <c r="G155" s="16"/>
    </row>
    <row r="156" spans="1:7" ht="21" customHeight="1">
      <c r="A156" s="17"/>
      <c r="B156" s="17"/>
      <c r="C156" s="17"/>
      <c r="D156" s="17"/>
      <c r="E156" s="17"/>
      <c r="F156" s="17"/>
      <c r="G156" s="16"/>
    </row>
    <row r="157" spans="1:7" ht="21" customHeight="1">
      <c r="A157" s="5"/>
      <c r="B157" s="5"/>
      <c r="C157" s="5"/>
      <c r="D157" s="5"/>
      <c r="E157" s="5"/>
      <c r="F157" s="5"/>
      <c r="G157" s="16"/>
    </row>
    <row r="158" spans="1:7" ht="21" customHeight="1">
      <c r="A158" s="5"/>
      <c r="B158" s="5"/>
      <c r="C158" s="5"/>
      <c r="D158" s="5"/>
      <c r="E158" s="5"/>
      <c r="F158" s="5"/>
      <c r="G158" s="16"/>
    </row>
    <row r="159" spans="1:7" ht="21" customHeight="1">
      <c r="A159" s="5"/>
      <c r="B159" s="5"/>
      <c r="C159" s="5"/>
      <c r="D159" s="5"/>
      <c r="E159" s="5"/>
      <c r="F159" s="5"/>
      <c r="G159" s="16"/>
    </row>
    <row r="160" spans="1:7" ht="21" customHeight="1">
      <c r="A160" s="5"/>
      <c r="B160" s="5"/>
      <c r="C160" s="5"/>
      <c r="D160" s="5"/>
      <c r="E160" s="5"/>
      <c r="F160" s="5"/>
      <c r="G160" s="16"/>
    </row>
    <row r="161" spans="1:7" ht="21" customHeight="1">
      <c r="A161" s="5"/>
      <c r="B161" s="5"/>
      <c r="C161" s="5"/>
      <c r="D161" s="5"/>
      <c r="E161" s="5"/>
      <c r="F161" s="5"/>
      <c r="G161" s="16"/>
    </row>
    <row r="162" spans="1:7" ht="21" customHeight="1">
      <c r="A162" s="5"/>
      <c r="B162" s="5"/>
      <c r="C162" s="5"/>
      <c r="D162" s="5"/>
      <c r="E162" s="5"/>
      <c r="F162" s="5"/>
      <c r="G162" s="16"/>
    </row>
    <row r="163" spans="1:7" ht="21" customHeight="1">
      <c r="A163" s="5"/>
      <c r="B163" s="5"/>
      <c r="C163" s="5"/>
      <c r="D163" s="5"/>
      <c r="E163" s="5"/>
      <c r="F163" s="5"/>
      <c r="G163" s="18"/>
    </row>
    <row r="164" spans="1:7" ht="21" customHeight="1">
      <c r="A164" s="5"/>
      <c r="B164" s="5"/>
      <c r="C164" s="5"/>
      <c r="D164" s="5"/>
      <c r="E164" s="5"/>
      <c r="F164" s="5"/>
      <c r="G164" s="15"/>
    </row>
    <row r="165" spans="1:7" ht="21" customHeight="1">
      <c r="A165" s="5"/>
      <c r="B165" s="5"/>
      <c r="C165" s="5"/>
      <c r="D165" s="5"/>
      <c r="E165" s="5"/>
      <c r="F165" s="5"/>
      <c r="G165" s="15"/>
    </row>
    <row r="166" spans="1:7" ht="21" customHeight="1">
      <c r="A166" s="5"/>
      <c r="B166" s="5"/>
      <c r="C166" s="5"/>
      <c r="D166" s="5"/>
      <c r="E166" s="5"/>
      <c r="F166" s="5"/>
      <c r="G166" s="15"/>
    </row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spans="1:7" s="5" customFormat="1" ht="21" customHeight="1">
      <c r="A191" s="1"/>
      <c r="B191" s="1"/>
      <c r="C191" s="1"/>
      <c r="D191" s="1"/>
      <c r="E191" s="1"/>
      <c r="F191" s="1"/>
      <c r="G191" s="11"/>
    </row>
  </sheetData>
  <sheetProtection/>
  <mergeCells count="22">
    <mergeCell ref="A30:A31"/>
    <mergeCell ref="A56:A57"/>
    <mergeCell ref="A128:A129"/>
    <mergeCell ref="B80:D80"/>
    <mergeCell ref="A81:A82"/>
    <mergeCell ref="B102:D102"/>
    <mergeCell ref="A103:A104"/>
    <mergeCell ref="B127:D127"/>
    <mergeCell ref="A1:G1"/>
    <mergeCell ref="A2:G2"/>
    <mergeCell ref="A3:G3"/>
    <mergeCell ref="A4:G4"/>
    <mergeCell ref="E5:G5"/>
    <mergeCell ref="A6:A7"/>
    <mergeCell ref="B5:D5"/>
    <mergeCell ref="E127:G127"/>
    <mergeCell ref="B55:D55"/>
    <mergeCell ref="E55:G55"/>
    <mergeCell ref="E80:G80"/>
    <mergeCell ref="E102:G102"/>
    <mergeCell ref="E29:G29"/>
    <mergeCell ref="B29:D29"/>
  </mergeCells>
  <printOptions/>
  <pageMargins left="0.55" right="0.19" top="0.89" bottom="0.24" header="0.85" footer="0.2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40">
      <selection activeCell="A52" sqref="A52:IV55"/>
    </sheetView>
  </sheetViews>
  <sheetFormatPr defaultColWidth="9.140625" defaultRowHeight="21.75"/>
  <cols>
    <col min="1" max="1" width="67.57421875" style="1" customWidth="1"/>
    <col min="2" max="2" width="15.7109375" style="1" customWidth="1"/>
    <col min="3" max="3" width="14.57421875" style="1" customWidth="1"/>
    <col min="4" max="4" width="14.00390625" style="12" customWidth="1"/>
    <col min="5" max="5" width="14.421875" style="1" customWidth="1"/>
    <col min="6" max="6" width="8.7109375" style="107" customWidth="1"/>
    <col min="7" max="7" width="15.8515625" style="11" customWidth="1"/>
    <col min="8" max="8" width="16.140625" style="1" customWidth="1"/>
    <col min="9" max="16384" width="9.140625" style="1" customWidth="1"/>
  </cols>
  <sheetData>
    <row r="1" spans="1:7" s="5" customFormat="1" ht="22.5" customHeight="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s="5" customFormat="1" ht="22.5" customHeight="1">
      <c r="A3" s="1303" t="s">
        <v>905</v>
      </c>
      <c r="B3" s="1303"/>
      <c r="C3" s="1303"/>
      <c r="D3" s="1303"/>
      <c r="E3" s="1303"/>
      <c r="F3" s="1303"/>
      <c r="G3" s="1303"/>
    </row>
    <row r="4" spans="1:7" s="5" customFormat="1" ht="22.5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5" customFormat="1" ht="9" customHeight="1">
      <c r="A5" s="35"/>
      <c r="B5" s="35"/>
      <c r="C5" s="35"/>
      <c r="D5" s="118"/>
      <c r="E5" s="35"/>
      <c r="F5" s="35"/>
      <c r="G5" s="35"/>
    </row>
    <row r="6" spans="1:7" s="2" customFormat="1" ht="22.5" customHeight="1">
      <c r="A6" s="3" t="s">
        <v>899</v>
      </c>
      <c r="B6" s="1309" t="s">
        <v>907</v>
      </c>
      <c r="C6" s="1309"/>
      <c r="D6" s="1309"/>
      <c r="E6" s="1295" t="s">
        <v>895</v>
      </c>
      <c r="F6" s="1296"/>
      <c r="G6" s="1297"/>
    </row>
    <row r="7" spans="1:7" s="2" customFormat="1" ht="22.5" customHeight="1">
      <c r="A7" s="1298" t="s">
        <v>408</v>
      </c>
      <c r="B7" s="3" t="s">
        <v>908</v>
      </c>
      <c r="C7" s="3" t="s">
        <v>611</v>
      </c>
      <c r="D7" s="657" t="s">
        <v>296</v>
      </c>
      <c r="E7" s="417" t="s">
        <v>893</v>
      </c>
      <c r="F7" s="416" t="s">
        <v>909</v>
      </c>
      <c r="G7" s="417" t="s">
        <v>297</v>
      </c>
    </row>
    <row r="8" spans="1:7" s="2" customFormat="1" ht="22.5" customHeight="1">
      <c r="A8" s="1298"/>
      <c r="B8" s="7"/>
      <c r="C8" s="7"/>
      <c r="D8" s="676"/>
      <c r="E8" s="22"/>
      <c r="F8" s="418" t="s">
        <v>910</v>
      </c>
      <c r="G8" s="511"/>
    </row>
    <row r="9" spans="1:7" ht="22.5" customHeight="1">
      <c r="A9" s="673"/>
      <c r="B9" s="7"/>
      <c r="C9" s="7"/>
      <c r="D9" s="717"/>
      <c r="E9" s="777"/>
      <c r="F9" s="418" t="s">
        <v>911</v>
      </c>
      <c r="G9" s="716"/>
    </row>
    <row r="10" spans="1:7" ht="21.75" customHeight="1">
      <c r="A10" s="96" t="s">
        <v>857</v>
      </c>
      <c r="B10" s="96"/>
      <c r="C10" s="96"/>
      <c r="D10" s="70"/>
      <c r="E10" s="483"/>
      <c r="F10" s="183"/>
      <c r="G10" s="783"/>
    </row>
    <row r="11" spans="1:7" ht="21.75" customHeight="1">
      <c r="A11" s="669" t="s">
        <v>858</v>
      </c>
      <c r="B11" s="77"/>
      <c r="C11" s="77"/>
      <c r="D11" s="92"/>
      <c r="E11" s="202"/>
      <c r="F11" s="150"/>
      <c r="G11" s="103"/>
    </row>
    <row r="12" spans="1:7" ht="21.75" customHeight="1">
      <c r="A12" s="77" t="s">
        <v>714</v>
      </c>
      <c r="B12" s="77"/>
      <c r="C12" s="77"/>
      <c r="D12" s="92"/>
      <c r="E12" s="202"/>
      <c r="F12" s="150"/>
      <c r="G12" s="103"/>
    </row>
    <row r="13" spans="1:7" ht="21.75" customHeight="1">
      <c r="A13" s="77" t="s">
        <v>859</v>
      </c>
      <c r="B13" s="77"/>
      <c r="C13" s="77"/>
      <c r="D13" s="92"/>
      <c r="E13" s="202"/>
      <c r="F13" s="150"/>
      <c r="G13" s="103"/>
    </row>
    <row r="14" spans="1:7" ht="21.75" customHeight="1">
      <c r="A14" s="77" t="s">
        <v>622</v>
      </c>
      <c r="B14" s="77"/>
      <c r="C14" s="77"/>
      <c r="D14" s="92"/>
      <c r="E14" s="202"/>
      <c r="F14" s="150"/>
      <c r="G14" s="103"/>
    </row>
    <row r="15" spans="1:7" s="5" customFormat="1" ht="21.75" customHeight="1">
      <c r="A15" s="76" t="s">
        <v>293</v>
      </c>
      <c r="B15" s="76"/>
      <c r="C15" s="76"/>
      <c r="D15" s="92"/>
      <c r="E15" s="62"/>
      <c r="F15" s="90"/>
      <c r="G15" s="62"/>
    </row>
    <row r="16" spans="1:7" s="5" customFormat="1" ht="21.75" customHeight="1">
      <c r="A16" s="76" t="s">
        <v>624</v>
      </c>
      <c r="B16" s="76"/>
      <c r="C16" s="76"/>
      <c r="D16" s="92"/>
      <c r="E16" s="62"/>
      <c r="F16" s="90"/>
      <c r="G16" s="62"/>
    </row>
    <row r="17" spans="1:9" s="5" customFormat="1" ht="21.75" customHeight="1">
      <c r="A17" s="62" t="s">
        <v>40</v>
      </c>
      <c r="B17" s="63">
        <v>20800</v>
      </c>
      <c r="C17" s="797" t="s">
        <v>98</v>
      </c>
      <c r="D17" s="797" t="s">
        <v>98</v>
      </c>
      <c r="E17" s="384">
        <v>15000</v>
      </c>
      <c r="F17" s="604">
        <f>+I17</f>
        <v>33.333333333333336</v>
      </c>
      <c r="G17" s="63">
        <v>10000</v>
      </c>
      <c r="H17" s="958">
        <f>+E17-G17</f>
        <v>5000</v>
      </c>
      <c r="I17" s="958">
        <f>+H17*100/E17</f>
        <v>33.333333333333336</v>
      </c>
    </row>
    <row r="18" spans="1:9" s="5" customFormat="1" ht="21.75" customHeight="1">
      <c r="A18" s="62" t="s">
        <v>661</v>
      </c>
      <c r="B18" s="797" t="s">
        <v>98</v>
      </c>
      <c r="C18" s="797" t="s">
        <v>98</v>
      </c>
      <c r="D18" s="797" t="s">
        <v>98</v>
      </c>
      <c r="E18" s="384">
        <v>10000</v>
      </c>
      <c r="F18" s="399" t="s">
        <v>1</v>
      </c>
      <c r="G18" s="63">
        <v>10000</v>
      </c>
      <c r="H18" s="958">
        <f aca="true" t="shared" si="0" ref="H18:H50">+E18-G18</f>
        <v>0</v>
      </c>
      <c r="I18" s="958">
        <f aca="true" t="shared" si="1" ref="I18:I50">+H18*100/E18</f>
        <v>0</v>
      </c>
    </row>
    <row r="19" spans="1:9" s="12" customFormat="1" ht="21.75" customHeight="1">
      <c r="A19" s="80" t="s">
        <v>606</v>
      </c>
      <c r="B19" s="797" t="s">
        <v>98</v>
      </c>
      <c r="C19" s="797" t="s">
        <v>98</v>
      </c>
      <c r="D19" s="72">
        <v>16200</v>
      </c>
      <c r="E19" s="797" t="s">
        <v>98</v>
      </c>
      <c r="F19" s="797" t="s">
        <v>98</v>
      </c>
      <c r="G19" s="797" t="s">
        <v>98</v>
      </c>
      <c r="H19" s="958" t="e">
        <f t="shared" si="0"/>
        <v>#VALUE!</v>
      </c>
      <c r="I19" s="958" t="e">
        <f t="shared" si="1"/>
        <v>#VALUE!</v>
      </c>
    </row>
    <row r="20" spans="1:9" s="12" customFormat="1" ht="21.75" customHeight="1">
      <c r="A20" s="80" t="s">
        <v>662</v>
      </c>
      <c r="B20" s="797" t="s">
        <v>98</v>
      </c>
      <c r="C20" s="797" t="s">
        <v>98</v>
      </c>
      <c r="D20" s="797" t="s">
        <v>98</v>
      </c>
      <c r="E20" s="384">
        <v>10000</v>
      </c>
      <c r="F20" s="621">
        <v>100</v>
      </c>
      <c r="G20" s="797" t="s">
        <v>98</v>
      </c>
      <c r="H20" s="958" t="e">
        <f t="shared" si="0"/>
        <v>#VALUE!</v>
      </c>
      <c r="I20" s="958" t="e">
        <f t="shared" si="1"/>
        <v>#VALUE!</v>
      </c>
    </row>
    <row r="21" spans="1:9" s="12" customFormat="1" ht="21.75" customHeight="1">
      <c r="A21" s="82" t="s">
        <v>663</v>
      </c>
      <c r="B21" s="801" t="s">
        <v>98</v>
      </c>
      <c r="C21" s="801" t="s">
        <v>98</v>
      </c>
      <c r="D21" s="801" t="s">
        <v>98</v>
      </c>
      <c r="E21" s="405">
        <v>15000</v>
      </c>
      <c r="F21" s="621">
        <v>100</v>
      </c>
      <c r="G21" s="797" t="s">
        <v>98</v>
      </c>
      <c r="H21" s="958" t="e">
        <f t="shared" si="0"/>
        <v>#VALUE!</v>
      </c>
      <c r="I21" s="958" t="e">
        <f t="shared" si="1"/>
        <v>#VALUE!</v>
      </c>
    </row>
    <row r="22" spans="1:9" ht="21.75" customHeight="1">
      <c r="A22" s="47" t="s">
        <v>914</v>
      </c>
      <c r="B22" s="327">
        <v>20800</v>
      </c>
      <c r="C22" s="149" t="s">
        <v>98</v>
      </c>
      <c r="D22" s="555">
        <f>+D19</f>
        <v>16200</v>
      </c>
      <c r="E22" s="263">
        <f>+E17+E18+E20+E21</f>
        <v>50000</v>
      </c>
      <c r="F22" s="142">
        <f>+I22</f>
        <v>60</v>
      </c>
      <c r="G22" s="48">
        <f>+G17+G18</f>
        <v>20000</v>
      </c>
      <c r="H22" s="958">
        <f t="shared" si="0"/>
        <v>30000</v>
      </c>
      <c r="I22" s="958">
        <f t="shared" si="1"/>
        <v>60</v>
      </c>
    </row>
    <row r="23" spans="1:9" ht="22.5" customHeight="1">
      <c r="A23" s="40" t="s">
        <v>108</v>
      </c>
      <c r="B23" s="122">
        <f>+B22</f>
        <v>20800</v>
      </c>
      <c r="C23" s="125" t="s">
        <v>98</v>
      </c>
      <c r="D23" s="664">
        <f>+D22</f>
        <v>16200</v>
      </c>
      <c r="E23" s="125">
        <f>+E22</f>
        <v>50000</v>
      </c>
      <c r="F23" s="412">
        <f>+I23</f>
        <v>60</v>
      </c>
      <c r="G23" s="309">
        <f>+G22</f>
        <v>20000</v>
      </c>
      <c r="H23" s="958">
        <f t="shared" si="0"/>
        <v>30000</v>
      </c>
      <c r="I23" s="958">
        <f t="shared" si="1"/>
        <v>60</v>
      </c>
    </row>
    <row r="24" spans="1:9" ht="24" customHeight="1">
      <c r="A24" s="50" t="s">
        <v>44</v>
      </c>
      <c r="B24" s="330">
        <f>+B23</f>
        <v>20800</v>
      </c>
      <c r="C24" s="126" t="s">
        <v>98</v>
      </c>
      <c r="D24" s="1111">
        <f>+D23</f>
        <v>16200</v>
      </c>
      <c r="E24" s="126">
        <f>+E23</f>
        <v>50000</v>
      </c>
      <c r="F24" s="627">
        <f>+I24</f>
        <v>60</v>
      </c>
      <c r="G24" s="702">
        <f>+G23</f>
        <v>20000</v>
      </c>
      <c r="H24" s="958">
        <f t="shared" si="0"/>
        <v>30000</v>
      </c>
      <c r="I24" s="958">
        <f t="shared" si="1"/>
        <v>60</v>
      </c>
    </row>
    <row r="25" spans="1:9" s="12" customFormat="1" ht="24.75" customHeight="1">
      <c r="A25" s="28"/>
      <c r="B25" s="259"/>
      <c r="C25" s="259"/>
      <c r="D25" s="259"/>
      <c r="E25" s="292"/>
      <c r="F25" s="293"/>
      <c r="G25" s="497">
        <v>64</v>
      </c>
      <c r="H25" s="958">
        <f t="shared" si="0"/>
        <v>-64</v>
      </c>
      <c r="I25" s="958" t="e">
        <f t="shared" si="1"/>
        <v>#DIV/0!</v>
      </c>
    </row>
    <row r="26" spans="1:9" s="2" customFormat="1" ht="21.75" customHeight="1">
      <c r="A26" s="3" t="s">
        <v>899</v>
      </c>
      <c r="B26" s="1309" t="s">
        <v>907</v>
      </c>
      <c r="C26" s="1309"/>
      <c r="D26" s="1309"/>
      <c r="E26" s="1305" t="s">
        <v>895</v>
      </c>
      <c r="F26" s="1305"/>
      <c r="G26" s="1305"/>
      <c r="H26" s="958" t="e">
        <f t="shared" si="0"/>
        <v>#VALUE!</v>
      </c>
      <c r="I26" s="958" t="e">
        <f t="shared" si="1"/>
        <v>#VALUE!</v>
      </c>
    </row>
    <row r="27" spans="1:9" s="2" customFormat="1" ht="21.75" customHeight="1">
      <c r="A27" s="1298" t="s">
        <v>408</v>
      </c>
      <c r="B27" s="3" t="s">
        <v>908</v>
      </c>
      <c r="C27" s="3" t="s">
        <v>611</v>
      </c>
      <c r="D27" s="657" t="s">
        <v>296</v>
      </c>
      <c r="E27" s="417" t="s">
        <v>893</v>
      </c>
      <c r="F27" s="416" t="s">
        <v>909</v>
      </c>
      <c r="G27" s="417" t="s">
        <v>297</v>
      </c>
      <c r="H27" s="958" t="e">
        <f t="shared" si="0"/>
        <v>#VALUE!</v>
      </c>
      <c r="I27" s="958" t="e">
        <f t="shared" si="1"/>
        <v>#VALUE!</v>
      </c>
    </row>
    <row r="28" spans="1:9" s="2" customFormat="1" ht="21.75" customHeight="1">
      <c r="A28" s="1298"/>
      <c r="B28" s="673"/>
      <c r="C28" s="673"/>
      <c r="D28" s="676"/>
      <c r="E28" s="22"/>
      <c r="F28" s="418" t="s">
        <v>910</v>
      </c>
      <c r="G28" s="511"/>
      <c r="H28" s="958">
        <f t="shared" si="0"/>
        <v>0</v>
      </c>
      <c r="I28" s="958" t="e">
        <f t="shared" si="1"/>
        <v>#DIV/0!</v>
      </c>
    </row>
    <row r="29" spans="1:9" ht="16.5" customHeight="1">
      <c r="A29" s="115"/>
      <c r="B29" s="115"/>
      <c r="C29" s="115"/>
      <c r="D29" s="717"/>
      <c r="E29" s="14"/>
      <c r="F29" s="419" t="s">
        <v>911</v>
      </c>
      <c r="G29" s="716"/>
      <c r="H29" s="958">
        <f t="shared" si="0"/>
        <v>0</v>
      </c>
      <c r="I29" s="958" t="e">
        <f t="shared" si="1"/>
        <v>#DIV/0!</v>
      </c>
    </row>
    <row r="30" spans="1:9" s="12" customFormat="1" ht="21" customHeight="1">
      <c r="A30" s="672" t="s">
        <v>629</v>
      </c>
      <c r="B30" s="96"/>
      <c r="C30" s="96"/>
      <c r="D30" s="70"/>
      <c r="E30" s="483"/>
      <c r="F30" s="183"/>
      <c r="G30" s="70"/>
      <c r="H30" s="958">
        <f t="shared" si="0"/>
        <v>0</v>
      </c>
      <c r="I30" s="958" t="e">
        <f t="shared" si="1"/>
        <v>#DIV/0!</v>
      </c>
    </row>
    <row r="31" spans="1:9" s="12" customFormat="1" ht="21" customHeight="1">
      <c r="A31" s="77" t="s">
        <v>745</v>
      </c>
      <c r="B31" s="77"/>
      <c r="C31" s="77"/>
      <c r="D31" s="92"/>
      <c r="E31" s="202"/>
      <c r="F31" s="150"/>
      <c r="G31" s="92"/>
      <c r="H31" s="958">
        <f t="shared" si="0"/>
        <v>0</v>
      </c>
      <c r="I31" s="958" t="e">
        <f t="shared" si="1"/>
        <v>#DIV/0!</v>
      </c>
    </row>
    <row r="32" spans="1:9" s="12" customFormat="1" ht="21" customHeight="1">
      <c r="A32" s="77" t="s">
        <v>628</v>
      </c>
      <c r="B32" s="77"/>
      <c r="C32" s="77"/>
      <c r="D32" s="92"/>
      <c r="E32" s="202"/>
      <c r="F32" s="150"/>
      <c r="G32" s="92"/>
      <c r="H32" s="958">
        <f t="shared" si="0"/>
        <v>0</v>
      </c>
      <c r="I32" s="958" t="e">
        <f t="shared" si="1"/>
        <v>#DIV/0!</v>
      </c>
    </row>
    <row r="33" spans="1:9" ht="21" customHeight="1">
      <c r="A33" s="77" t="s">
        <v>622</v>
      </c>
      <c r="B33" s="77"/>
      <c r="C33" s="77"/>
      <c r="D33" s="92"/>
      <c r="E33" s="202"/>
      <c r="F33" s="150"/>
      <c r="G33" s="103"/>
      <c r="H33" s="958">
        <f t="shared" si="0"/>
        <v>0</v>
      </c>
      <c r="I33" s="958" t="e">
        <f t="shared" si="1"/>
        <v>#DIV/0!</v>
      </c>
    </row>
    <row r="34" spans="1:9" s="5" customFormat="1" ht="21" customHeight="1">
      <c r="A34" s="76" t="s">
        <v>827</v>
      </c>
      <c r="B34" s="76"/>
      <c r="C34" s="76"/>
      <c r="D34" s="92"/>
      <c r="E34" s="62"/>
      <c r="F34" s="90"/>
      <c r="G34" s="62"/>
      <c r="H34" s="958">
        <f t="shared" si="0"/>
        <v>0</v>
      </c>
      <c r="I34" s="958" t="e">
        <f t="shared" si="1"/>
        <v>#DIV/0!</v>
      </c>
    </row>
    <row r="35" spans="1:9" s="5" customFormat="1" ht="21" customHeight="1">
      <c r="A35" s="76" t="s">
        <v>824</v>
      </c>
      <c r="B35" s="76"/>
      <c r="C35" s="76"/>
      <c r="D35" s="92"/>
      <c r="E35" s="62"/>
      <c r="F35" s="90"/>
      <c r="G35" s="62"/>
      <c r="H35" s="958">
        <f t="shared" si="0"/>
        <v>0</v>
      </c>
      <c r="I35" s="958" t="e">
        <f t="shared" si="1"/>
        <v>#DIV/0!</v>
      </c>
    </row>
    <row r="36" spans="1:9" s="12" customFormat="1" ht="19.5" customHeight="1">
      <c r="A36" s="224" t="s">
        <v>828</v>
      </c>
      <c r="B36" s="377" t="s">
        <v>98</v>
      </c>
      <c r="C36" s="99">
        <v>9800</v>
      </c>
      <c r="D36" s="381">
        <v>3250</v>
      </c>
      <c r="E36" s="797" t="s">
        <v>98</v>
      </c>
      <c r="F36" s="797" t="s">
        <v>98</v>
      </c>
      <c r="G36" s="797" t="s">
        <v>98</v>
      </c>
      <c r="H36" s="958" t="e">
        <f t="shared" si="0"/>
        <v>#VALUE!</v>
      </c>
      <c r="I36" s="958" t="e">
        <f t="shared" si="1"/>
        <v>#VALUE!</v>
      </c>
    </row>
    <row r="37" spans="1:9" s="12" customFormat="1" ht="19.5" customHeight="1">
      <c r="A37" s="798" t="s">
        <v>944</v>
      </c>
      <c r="B37" s="377" t="s">
        <v>98</v>
      </c>
      <c r="C37" s="377" t="s">
        <v>98</v>
      </c>
      <c r="D37" s="377" t="s">
        <v>98</v>
      </c>
      <c r="E37" s="799">
        <v>10000</v>
      </c>
      <c r="F37" s="625">
        <v>100</v>
      </c>
      <c r="G37" s="92"/>
      <c r="H37" s="958">
        <f t="shared" si="0"/>
        <v>10000</v>
      </c>
      <c r="I37" s="958">
        <f t="shared" si="1"/>
        <v>100</v>
      </c>
    </row>
    <row r="38" spans="1:9" s="12" customFormat="1" ht="19.5" customHeight="1">
      <c r="A38" s="80" t="s">
        <v>547</v>
      </c>
      <c r="B38" s="797" t="s">
        <v>98</v>
      </c>
      <c r="C38" s="797" t="s">
        <v>98</v>
      </c>
      <c r="D38" s="797" t="s">
        <v>98</v>
      </c>
      <c r="E38" s="797" t="s">
        <v>98</v>
      </c>
      <c r="F38" s="797" t="s">
        <v>98</v>
      </c>
      <c r="G38" s="72">
        <v>20000</v>
      </c>
      <c r="H38" s="958" t="e">
        <f t="shared" si="0"/>
        <v>#VALUE!</v>
      </c>
      <c r="I38" s="958" t="e">
        <f t="shared" si="1"/>
        <v>#VALUE!</v>
      </c>
    </row>
    <row r="39" spans="1:9" s="12" customFormat="1" ht="19.5" customHeight="1">
      <c r="A39" s="80" t="s">
        <v>548</v>
      </c>
      <c r="B39" s="797" t="s">
        <v>98</v>
      </c>
      <c r="C39" s="797" t="s">
        <v>98</v>
      </c>
      <c r="D39" s="797" t="s">
        <v>98</v>
      </c>
      <c r="E39" s="797" t="s">
        <v>98</v>
      </c>
      <c r="F39" s="797" t="s">
        <v>98</v>
      </c>
      <c r="G39" s="72">
        <v>20000</v>
      </c>
      <c r="H39" s="958" t="e">
        <f t="shared" si="0"/>
        <v>#VALUE!</v>
      </c>
      <c r="I39" s="958" t="e">
        <f t="shared" si="1"/>
        <v>#VALUE!</v>
      </c>
    </row>
    <row r="40" spans="1:9" s="12" customFormat="1" ht="19.5" customHeight="1">
      <c r="A40" s="82" t="s">
        <v>549</v>
      </c>
      <c r="B40" s="797" t="s">
        <v>98</v>
      </c>
      <c r="C40" s="797" t="s">
        <v>98</v>
      </c>
      <c r="D40" s="797" t="s">
        <v>98</v>
      </c>
      <c r="E40" s="797" t="s">
        <v>98</v>
      </c>
      <c r="F40" s="797" t="s">
        <v>98</v>
      </c>
      <c r="G40" s="565">
        <v>10000</v>
      </c>
      <c r="H40" s="958" t="e">
        <f t="shared" si="0"/>
        <v>#VALUE!</v>
      </c>
      <c r="I40" s="958" t="e">
        <f t="shared" si="1"/>
        <v>#VALUE!</v>
      </c>
    </row>
    <row r="41" spans="1:9" s="116" customFormat="1" ht="21" customHeight="1">
      <c r="A41" s="43" t="s">
        <v>914</v>
      </c>
      <c r="B41" s="149" t="s">
        <v>98</v>
      </c>
      <c r="C41" s="52">
        <v>9800</v>
      </c>
      <c r="D41" s="48">
        <f>+D36</f>
        <v>3250</v>
      </c>
      <c r="E41" s="447">
        <f>+E37</f>
        <v>10000</v>
      </c>
      <c r="F41" s="622">
        <f>+I41</f>
        <v>-400</v>
      </c>
      <c r="G41" s="263">
        <f>+G38+G39+G40</f>
        <v>50000</v>
      </c>
      <c r="H41" s="958">
        <f t="shared" si="0"/>
        <v>-40000</v>
      </c>
      <c r="I41" s="958">
        <f t="shared" si="1"/>
        <v>-400</v>
      </c>
    </row>
    <row r="42" spans="1:12" ht="22.5" customHeight="1">
      <c r="A42" s="40" t="s">
        <v>108</v>
      </c>
      <c r="B42" s="127" t="s">
        <v>98</v>
      </c>
      <c r="C42" s="53">
        <f>+C41</f>
        <v>9800</v>
      </c>
      <c r="D42" s="1108">
        <f>+D41</f>
        <v>3250</v>
      </c>
      <c r="E42" s="413">
        <f>+E41</f>
        <v>10000</v>
      </c>
      <c r="F42" s="412">
        <f>+I42</f>
        <v>-400</v>
      </c>
      <c r="G42" s="309">
        <f>+G41</f>
        <v>50000</v>
      </c>
      <c r="H42" s="958">
        <f t="shared" si="0"/>
        <v>-40000</v>
      </c>
      <c r="I42" s="958">
        <f t="shared" si="1"/>
        <v>-400</v>
      </c>
      <c r="L42" s="1" t="s">
        <v>896</v>
      </c>
    </row>
    <row r="43" spans="1:9" ht="18" customHeight="1">
      <c r="A43" s="96" t="s">
        <v>746</v>
      </c>
      <c r="B43" s="802"/>
      <c r="C43" s="71"/>
      <c r="D43" s="70"/>
      <c r="E43" s="803"/>
      <c r="F43" s="804"/>
      <c r="G43" s="783"/>
      <c r="H43" s="958">
        <f t="shared" si="0"/>
        <v>0</v>
      </c>
      <c r="I43" s="958" t="e">
        <f t="shared" si="1"/>
        <v>#DIV/0!</v>
      </c>
    </row>
    <row r="44" spans="1:9" ht="19.5" customHeight="1">
      <c r="A44" s="77" t="s">
        <v>2</v>
      </c>
      <c r="B44" s="184"/>
      <c r="C44" s="78"/>
      <c r="D44" s="92"/>
      <c r="E44" s="599"/>
      <c r="F44" s="598"/>
      <c r="G44" s="103"/>
      <c r="H44" s="958">
        <f t="shared" si="0"/>
        <v>0</v>
      </c>
      <c r="I44" s="958" t="e">
        <f t="shared" si="1"/>
        <v>#DIV/0!</v>
      </c>
    </row>
    <row r="45" spans="1:9" ht="18.75" customHeight="1">
      <c r="A45" s="77" t="s">
        <v>3</v>
      </c>
      <c r="B45" s="184"/>
      <c r="C45" s="78"/>
      <c r="D45" s="92"/>
      <c r="E45" s="599"/>
      <c r="F45" s="598"/>
      <c r="G45" s="103"/>
      <c r="H45" s="958">
        <f t="shared" si="0"/>
        <v>0</v>
      </c>
      <c r="I45" s="958" t="e">
        <f t="shared" si="1"/>
        <v>#DIV/0!</v>
      </c>
    </row>
    <row r="46" spans="1:9" ht="21" customHeight="1">
      <c r="A46" s="517" t="s">
        <v>4</v>
      </c>
      <c r="B46" s="797" t="s">
        <v>98</v>
      </c>
      <c r="C46" s="286">
        <v>352000</v>
      </c>
      <c r="D46" s="565">
        <v>15000</v>
      </c>
      <c r="E46" s="805" t="s">
        <v>98</v>
      </c>
      <c r="F46" s="805" t="s">
        <v>98</v>
      </c>
      <c r="G46" s="805" t="s">
        <v>98</v>
      </c>
      <c r="H46" s="958" t="e">
        <f t="shared" si="0"/>
        <v>#VALUE!</v>
      </c>
      <c r="I46" s="958" t="e">
        <f t="shared" si="1"/>
        <v>#VALUE!</v>
      </c>
    </row>
    <row r="47" spans="1:9" ht="21" customHeight="1">
      <c r="A47" s="43" t="s">
        <v>922</v>
      </c>
      <c r="B47" s="149" t="s">
        <v>98</v>
      </c>
      <c r="C47" s="52">
        <f>+C46</f>
        <v>352000</v>
      </c>
      <c r="D47" s="555">
        <f>+D46</f>
        <v>15000</v>
      </c>
      <c r="E47" s="644" t="s">
        <v>98</v>
      </c>
      <c r="F47" s="644" t="s">
        <v>98</v>
      </c>
      <c r="G47" s="644" t="s">
        <v>98</v>
      </c>
      <c r="H47" s="958" t="e">
        <f t="shared" si="0"/>
        <v>#VALUE!</v>
      </c>
      <c r="I47" s="958" t="e">
        <f t="shared" si="1"/>
        <v>#VALUE!</v>
      </c>
    </row>
    <row r="48" spans="1:9" s="12" customFormat="1" ht="21" customHeight="1">
      <c r="A48" s="40" t="s">
        <v>109</v>
      </c>
      <c r="B48" s="127" t="s">
        <v>98</v>
      </c>
      <c r="C48" s="122">
        <f>+C47</f>
        <v>352000</v>
      </c>
      <c r="D48" s="664">
        <f>+D47</f>
        <v>15000</v>
      </c>
      <c r="E48" s="122" t="s">
        <v>98</v>
      </c>
      <c r="F48" s="122" t="s">
        <v>98</v>
      </c>
      <c r="G48" s="122" t="s">
        <v>98</v>
      </c>
      <c r="H48" s="958" t="e">
        <f t="shared" si="0"/>
        <v>#VALUE!</v>
      </c>
      <c r="I48" s="958" t="e">
        <f t="shared" si="1"/>
        <v>#VALUE!</v>
      </c>
    </row>
    <row r="49" spans="1:9" ht="21" customHeight="1">
      <c r="A49" s="50" t="s">
        <v>406</v>
      </c>
      <c r="B49" s="128" t="s">
        <v>98</v>
      </c>
      <c r="C49" s="330">
        <f>+C42+C48</f>
        <v>361800</v>
      </c>
      <c r="D49" s="1111">
        <f>+D42+D48</f>
        <v>18250</v>
      </c>
      <c r="E49" s="415">
        <f>+E42</f>
        <v>10000</v>
      </c>
      <c r="F49" s="627">
        <f>+I49</f>
        <v>-400</v>
      </c>
      <c r="G49" s="702">
        <f>+G42</f>
        <v>50000</v>
      </c>
      <c r="H49" s="958">
        <f t="shared" si="0"/>
        <v>-40000</v>
      </c>
      <c r="I49" s="958">
        <f t="shared" si="1"/>
        <v>-400</v>
      </c>
    </row>
    <row r="50" spans="1:9" ht="26.25" customHeight="1">
      <c r="A50" s="51" t="s">
        <v>51</v>
      </c>
      <c r="B50" s="332">
        <f>+B24</f>
        <v>20800</v>
      </c>
      <c r="C50" s="332">
        <f>+C49</f>
        <v>361800</v>
      </c>
      <c r="D50" s="542">
        <f>+D24+D49</f>
        <v>34450</v>
      </c>
      <c r="E50" s="444">
        <f>+E24+E49</f>
        <v>60000</v>
      </c>
      <c r="F50" s="626">
        <f>+I50</f>
        <v>-16.666666666666668</v>
      </c>
      <c r="G50" s="703">
        <f>+G24+G49</f>
        <v>70000</v>
      </c>
      <c r="H50" s="958">
        <f t="shared" si="0"/>
        <v>-10000</v>
      </c>
      <c r="I50" s="958">
        <f t="shared" si="1"/>
        <v>-16.666666666666668</v>
      </c>
    </row>
    <row r="51" spans="1:8" s="12" customFormat="1" ht="22.5" customHeight="1">
      <c r="A51" s="28"/>
      <c r="B51" s="259"/>
      <c r="C51" s="259"/>
      <c r="D51" s="259"/>
      <c r="E51" s="259"/>
      <c r="F51" s="306"/>
      <c r="G51" s="497">
        <v>65</v>
      </c>
      <c r="H51" s="30"/>
    </row>
    <row r="72" spans="1:7" ht="21">
      <c r="A72" s="177"/>
      <c r="B72" s="177"/>
      <c r="C72" s="177"/>
      <c r="D72" s="718"/>
      <c r="E72" s="177"/>
      <c r="F72" s="140"/>
      <c r="G72" s="1"/>
    </row>
  </sheetData>
  <sheetProtection/>
  <mergeCells count="10">
    <mergeCell ref="A27:A28"/>
    <mergeCell ref="A1:G1"/>
    <mergeCell ref="A2:G2"/>
    <mergeCell ref="A3:G3"/>
    <mergeCell ref="A4:G4"/>
    <mergeCell ref="A7:A8"/>
    <mergeCell ref="B26:D26"/>
    <mergeCell ref="E26:G26"/>
    <mergeCell ref="B6:D6"/>
    <mergeCell ref="E6:G6"/>
  </mergeCells>
  <printOptions/>
  <pageMargins left="0.47" right="0.2" top="0.79" bottom="0.3" header="0.5" footer="0.3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C27" sqref="C27:D27"/>
    </sheetView>
  </sheetViews>
  <sheetFormatPr defaultColWidth="9.140625" defaultRowHeight="21.75"/>
  <cols>
    <col min="1" max="1" width="64.140625" style="1" customWidth="1"/>
    <col min="2" max="3" width="15.7109375" style="1" customWidth="1"/>
    <col min="4" max="4" width="15.28125" style="12" bestFit="1" customWidth="1"/>
    <col min="5" max="5" width="16.28125" style="1" customWidth="1"/>
    <col min="6" max="6" width="8.7109375" style="1" customWidth="1"/>
    <col min="7" max="7" width="16.7109375" style="1" customWidth="1"/>
    <col min="8" max="8" width="15.28125" style="1" bestFit="1" customWidth="1"/>
    <col min="9" max="9" width="13.8515625" style="1" customWidth="1"/>
    <col min="10" max="10" width="27.28125" style="1" customWidth="1"/>
    <col min="11" max="16384" width="9.140625" style="1" customWidth="1"/>
  </cols>
  <sheetData>
    <row r="1" spans="1:7" ht="2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>
      <c r="A3" s="1303" t="s">
        <v>905</v>
      </c>
      <c r="B3" s="1303"/>
      <c r="C3" s="1303"/>
      <c r="D3" s="1303"/>
      <c r="E3" s="1303"/>
      <c r="F3" s="1303"/>
      <c r="G3" s="1303"/>
    </row>
    <row r="4" spans="1:7" ht="21">
      <c r="A4" s="1300" t="s">
        <v>906</v>
      </c>
      <c r="B4" s="1300"/>
      <c r="C4" s="1300"/>
      <c r="D4" s="1300"/>
      <c r="E4" s="1300"/>
      <c r="F4" s="1300"/>
      <c r="G4" s="1300"/>
    </row>
    <row r="5" spans="1:7" ht="22.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18.75" customHeight="1">
      <c r="A6" s="1298" t="s">
        <v>407</v>
      </c>
      <c r="B6" s="3" t="s">
        <v>908</v>
      </c>
      <c r="C6" s="24" t="s">
        <v>611</v>
      </c>
      <c r="D6" s="657" t="s">
        <v>296</v>
      </c>
      <c r="E6" s="417" t="s">
        <v>893</v>
      </c>
      <c r="F6" s="416" t="s">
        <v>909</v>
      </c>
      <c r="G6" s="417" t="s">
        <v>297</v>
      </c>
    </row>
    <row r="7" spans="1:7" s="2" customFormat="1" ht="18.75" customHeight="1">
      <c r="A7" s="1298"/>
      <c r="B7" s="7"/>
      <c r="C7" s="7"/>
      <c r="D7" s="676"/>
      <c r="E7" s="22"/>
      <c r="F7" s="418" t="s">
        <v>910</v>
      </c>
      <c r="G7" s="511"/>
    </row>
    <row r="8" spans="1:7" s="2" customFormat="1" ht="18.75" customHeight="1">
      <c r="A8" s="26"/>
      <c r="B8" s="115"/>
      <c r="C8" s="26"/>
      <c r="D8" s="806"/>
      <c r="E8" s="14"/>
      <c r="F8" s="419" t="s">
        <v>911</v>
      </c>
      <c r="G8" s="113"/>
    </row>
    <row r="9" spans="1:10" s="12" customFormat="1" ht="18.75" customHeight="1">
      <c r="A9" s="58" t="s">
        <v>860</v>
      </c>
      <c r="B9" s="58"/>
      <c r="C9" s="58"/>
      <c r="D9" s="70"/>
      <c r="E9" s="58"/>
      <c r="F9" s="58"/>
      <c r="G9" s="70"/>
      <c r="J9" s="34"/>
    </row>
    <row r="10" spans="1:8" s="12" customFormat="1" ht="18.75" customHeight="1">
      <c r="A10" s="668" t="s">
        <v>89</v>
      </c>
      <c r="B10" s="60"/>
      <c r="C10" s="60"/>
      <c r="D10" s="92"/>
      <c r="E10" s="60"/>
      <c r="F10" s="60"/>
      <c r="G10" s="92"/>
      <c r="H10" s="34"/>
    </row>
    <row r="11" spans="1:8" s="12" customFormat="1" ht="18.75" customHeight="1">
      <c r="A11" s="60" t="s">
        <v>91</v>
      </c>
      <c r="B11" s="316"/>
      <c r="C11" s="1144"/>
      <c r="D11" s="92"/>
      <c r="E11" s="60"/>
      <c r="F11" s="60"/>
      <c r="G11" s="92"/>
      <c r="H11" s="34"/>
    </row>
    <row r="12" spans="1:8" s="12" customFormat="1" ht="18.75" customHeight="1">
      <c r="A12" s="77" t="s">
        <v>557</v>
      </c>
      <c r="B12" s="60"/>
      <c r="C12" s="60"/>
      <c r="D12" s="92"/>
      <c r="E12" s="60"/>
      <c r="F12" s="60"/>
      <c r="G12" s="92"/>
      <c r="H12" s="34"/>
    </row>
    <row r="13" spans="1:9" s="295" customFormat="1" ht="22.5" customHeight="1">
      <c r="A13" s="294" t="s">
        <v>90</v>
      </c>
      <c r="B13" s="266">
        <v>56528</v>
      </c>
      <c r="C13" s="652">
        <v>44868</v>
      </c>
      <c r="D13" s="390">
        <v>49962</v>
      </c>
      <c r="E13" s="484">
        <f>+E14+E15</f>
        <v>60640</v>
      </c>
      <c r="F13" s="1283">
        <f>+I13</f>
        <v>-0.46174142480211083</v>
      </c>
      <c r="G13" s="484">
        <f>+G14+G15</f>
        <v>60920</v>
      </c>
      <c r="H13" s="297">
        <f>+E13-G13</f>
        <v>-280</v>
      </c>
      <c r="I13" s="297">
        <f>+H13*100/E13</f>
        <v>-0.46174142480211083</v>
      </c>
    </row>
    <row r="14" spans="1:10" s="295" customFormat="1" ht="18.75" customHeight="1">
      <c r="A14" s="296" t="s">
        <v>808</v>
      </c>
      <c r="B14" s="276"/>
      <c r="C14" s="276"/>
      <c r="D14" s="276"/>
      <c r="E14" s="1145">
        <v>52660</v>
      </c>
      <c r="F14" s="628">
        <f>+I14</f>
        <v>-0.5317128750474743</v>
      </c>
      <c r="G14" s="1146">
        <v>52940</v>
      </c>
      <c r="H14" s="297">
        <f aca="true" t="shared" si="0" ref="H14:H27">+E14-G14</f>
        <v>-280</v>
      </c>
      <c r="I14" s="297">
        <f aca="true" t="shared" si="1" ref="I14:I27">+H14*100/E14</f>
        <v>-0.5317128750474743</v>
      </c>
      <c r="J14" s="297" t="e">
        <f>+บริหารทั่วไป!#REF!+บริหารทั่วไป!#REF!</f>
        <v>#REF!</v>
      </c>
    </row>
    <row r="15" spans="1:10" s="295" customFormat="1" ht="18.75" customHeight="1">
      <c r="A15" s="296" t="s">
        <v>809</v>
      </c>
      <c r="B15" s="651"/>
      <c r="C15" s="651"/>
      <c r="D15" s="651"/>
      <c r="E15" s="1145">
        <v>7980</v>
      </c>
      <c r="F15" s="629" t="s">
        <v>1</v>
      </c>
      <c r="G15" s="1146">
        <v>7980</v>
      </c>
      <c r="H15" s="297">
        <f t="shared" si="0"/>
        <v>0</v>
      </c>
      <c r="I15" s="297">
        <f t="shared" si="1"/>
        <v>0</v>
      </c>
      <c r="J15" s="295" t="e">
        <f>+J14*5/100</f>
        <v>#REF!</v>
      </c>
    </row>
    <row r="16" spans="1:9" s="295" customFormat="1" ht="18.75" customHeight="1">
      <c r="A16" s="294" t="s">
        <v>807</v>
      </c>
      <c r="B16" s="651" t="s">
        <v>98</v>
      </c>
      <c r="C16" s="651" t="s">
        <v>98</v>
      </c>
      <c r="D16" s="651" t="s">
        <v>98</v>
      </c>
      <c r="E16" s="651" t="s">
        <v>98</v>
      </c>
      <c r="F16" s="650" t="s">
        <v>98</v>
      </c>
      <c r="G16" s="266">
        <v>6284400</v>
      </c>
      <c r="H16" s="297" t="e">
        <f t="shared" si="0"/>
        <v>#VALUE!</v>
      </c>
      <c r="I16" s="297" t="e">
        <f t="shared" si="1"/>
        <v>#VALUE!</v>
      </c>
    </row>
    <row r="17" spans="1:9" s="295" customFormat="1" ht="18.75" customHeight="1">
      <c r="A17" s="294" t="s">
        <v>806</v>
      </c>
      <c r="B17" s="651" t="s">
        <v>98</v>
      </c>
      <c r="C17" s="651" t="s">
        <v>98</v>
      </c>
      <c r="D17" s="391" t="s">
        <v>98</v>
      </c>
      <c r="E17" s="651" t="s">
        <v>98</v>
      </c>
      <c r="F17" s="650" t="s">
        <v>98</v>
      </c>
      <c r="G17" s="266">
        <v>1920000</v>
      </c>
      <c r="H17" s="297" t="e">
        <f t="shared" si="0"/>
        <v>#VALUE!</v>
      </c>
      <c r="I17" s="297" t="e">
        <f t="shared" si="1"/>
        <v>#VALUE!</v>
      </c>
    </row>
    <row r="18" spans="1:9" s="295" customFormat="1" ht="18.75" customHeight="1">
      <c r="A18" s="294" t="s">
        <v>810</v>
      </c>
      <c r="B18" s="266">
        <v>168000</v>
      </c>
      <c r="C18" s="390">
        <v>168000</v>
      </c>
      <c r="D18" s="390">
        <v>168000</v>
      </c>
      <c r="E18" s="484">
        <v>180000</v>
      </c>
      <c r="F18" s="629" t="s">
        <v>1</v>
      </c>
      <c r="G18" s="266">
        <v>180000</v>
      </c>
      <c r="H18" s="297">
        <f t="shared" si="0"/>
        <v>0</v>
      </c>
      <c r="I18" s="297">
        <f t="shared" si="1"/>
        <v>0</v>
      </c>
    </row>
    <row r="19" spans="1:10" s="295" customFormat="1" ht="18.75" customHeight="1">
      <c r="A19" s="298" t="s">
        <v>811</v>
      </c>
      <c r="B19" s="390">
        <v>221690</v>
      </c>
      <c r="C19" s="653">
        <v>158223</v>
      </c>
      <c r="D19" s="390">
        <v>49049</v>
      </c>
      <c r="E19" s="484">
        <v>793150</v>
      </c>
      <c r="F19" s="628">
        <f>+I19</f>
        <v>34.77652398663557</v>
      </c>
      <c r="G19" s="266">
        <v>517320</v>
      </c>
      <c r="H19" s="297">
        <f t="shared" si="0"/>
        <v>275830</v>
      </c>
      <c r="I19" s="297">
        <f t="shared" si="1"/>
        <v>34.77652398663557</v>
      </c>
      <c r="J19" s="297"/>
    </row>
    <row r="20" spans="1:9" s="295" customFormat="1" ht="18.75" customHeight="1">
      <c r="A20" s="294" t="s">
        <v>812</v>
      </c>
      <c r="B20" s="266"/>
      <c r="C20" s="653"/>
      <c r="D20" s="390"/>
      <c r="E20" s="484"/>
      <c r="F20" s="628"/>
      <c r="G20" s="266"/>
      <c r="H20" s="297">
        <f t="shared" si="0"/>
        <v>0</v>
      </c>
      <c r="I20" s="297" t="e">
        <f t="shared" si="1"/>
        <v>#DIV/0!</v>
      </c>
    </row>
    <row r="21" spans="1:9" s="295" customFormat="1" ht="18.75" customHeight="1">
      <c r="A21" s="276" t="s">
        <v>630</v>
      </c>
      <c r="B21" s="266">
        <v>56148</v>
      </c>
      <c r="C21" s="653">
        <v>56000</v>
      </c>
      <c r="D21" s="390">
        <v>100000</v>
      </c>
      <c r="E21" s="484">
        <v>100000</v>
      </c>
      <c r="F21" s="629" t="s">
        <v>1</v>
      </c>
      <c r="G21" s="266">
        <v>100000</v>
      </c>
      <c r="H21" s="297">
        <f t="shared" si="0"/>
        <v>0</v>
      </c>
      <c r="I21" s="297">
        <f t="shared" si="1"/>
        <v>0</v>
      </c>
    </row>
    <row r="22" spans="1:9" s="295" customFormat="1" ht="18.75" customHeight="1">
      <c r="A22" s="276" t="s">
        <v>678</v>
      </c>
      <c r="B22" s="391">
        <v>60000</v>
      </c>
      <c r="C22" s="654" t="s">
        <v>98</v>
      </c>
      <c r="D22" s="654" t="s">
        <v>98</v>
      </c>
      <c r="E22" s="651" t="s">
        <v>98</v>
      </c>
      <c r="F22" s="650" t="s">
        <v>98</v>
      </c>
      <c r="G22" s="715" t="s">
        <v>98</v>
      </c>
      <c r="H22" s="297" t="e">
        <f t="shared" si="0"/>
        <v>#VALUE!</v>
      </c>
      <c r="I22" s="297" t="e">
        <f t="shared" si="1"/>
        <v>#VALUE!</v>
      </c>
    </row>
    <row r="23" spans="1:9" s="295" customFormat="1" ht="18.75" customHeight="1">
      <c r="A23" s="276" t="s">
        <v>677</v>
      </c>
      <c r="B23" s="930" t="s">
        <v>98</v>
      </c>
      <c r="C23" s="654" t="s">
        <v>98</v>
      </c>
      <c r="D23" s="654" t="s">
        <v>98</v>
      </c>
      <c r="E23" s="484">
        <v>5000</v>
      </c>
      <c r="F23" s="629" t="s">
        <v>1</v>
      </c>
      <c r="G23" s="266">
        <v>5000</v>
      </c>
      <c r="H23" s="297">
        <f t="shared" si="0"/>
        <v>0</v>
      </c>
      <c r="I23" s="297">
        <f t="shared" si="1"/>
        <v>0</v>
      </c>
    </row>
    <row r="24" spans="1:9" s="295" customFormat="1" ht="18.75" customHeight="1">
      <c r="A24" s="931" t="s">
        <v>814</v>
      </c>
      <c r="B24" s="833">
        <v>99451</v>
      </c>
      <c r="C24" s="932">
        <v>113381</v>
      </c>
      <c r="D24" s="1065">
        <v>146530</v>
      </c>
      <c r="E24" s="933">
        <v>125620</v>
      </c>
      <c r="F24" s="832">
        <f>+I24</f>
        <v>-11.088998567107149</v>
      </c>
      <c r="G24" s="1065">
        <v>139550</v>
      </c>
      <c r="H24" s="297">
        <f t="shared" si="0"/>
        <v>-13930</v>
      </c>
      <c r="I24" s="297">
        <f t="shared" si="1"/>
        <v>-11.088998567107149</v>
      </c>
    </row>
    <row r="25" spans="1:9" ht="21" customHeight="1">
      <c r="A25" s="50" t="s">
        <v>49</v>
      </c>
      <c r="B25" s="330">
        <f>+B13+B18+B19+B21+B22+B24</f>
        <v>661817</v>
      </c>
      <c r="C25" s="54">
        <f>+C13+C18+C19+C21+C24</f>
        <v>540472</v>
      </c>
      <c r="D25" s="54">
        <f>+D13+D18+D19+D21+D24</f>
        <v>513541</v>
      </c>
      <c r="E25" s="485">
        <f>+E13+E18+E19+E21+E23+E24</f>
        <v>1264410</v>
      </c>
      <c r="F25" s="630">
        <f>+I25</f>
        <v>-628.1807325155606</v>
      </c>
      <c r="G25" s="702">
        <f>+G13+G16+G17+G18+G19+G21+G23+G24</f>
        <v>9207190</v>
      </c>
      <c r="H25" s="297">
        <f t="shared" si="0"/>
        <v>-7942780</v>
      </c>
      <c r="I25" s="297">
        <f t="shared" si="1"/>
        <v>-628.1807325155606</v>
      </c>
    </row>
    <row r="26" spans="1:10" ht="21" customHeight="1">
      <c r="A26" s="51" t="s">
        <v>50</v>
      </c>
      <c r="B26" s="332">
        <f>+B25</f>
        <v>661817</v>
      </c>
      <c r="C26" s="596">
        <f>+C25</f>
        <v>540472</v>
      </c>
      <c r="D26" s="597">
        <f>+D25</f>
        <v>513541</v>
      </c>
      <c r="E26" s="486">
        <f>+E25</f>
        <v>1264410</v>
      </c>
      <c r="F26" s="631">
        <f>+I26</f>
        <v>-628.1807325155606</v>
      </c>
      <c r="G26" s="55">
        <f>+G25</f>
        <v>9207190</v>
      </c>
      <c r="H26" s="297">
        <f t="shared" si="0"/>
        <v>-7942780</v>
      </c>
      <c r="I26" s="297">
        <f t="shared" si="1"/>
        <v>-628.1807325155606</v>
      </c>
      <c r="J26" s="8"/>
    </row>
    <row r="27" spans="1:10" ht="21" customHeight="1">
      <c r="A27" s="41" t="s">
        <v>53</v>
      </c>
      <c r="B27" s="345">
        <f>+บริหารทั่วไป!B290+ป้องกัน!B77+' กศ.'!B142+' สธ.'!B51+สงเคราะห์!B24+เคหะ!B135+เข้มแข็ง!B83+ศาสนา!B144+เกษตร!B50+งบกลาง!B26</f>
        <v>13463888.45</v>
      </c>
      <c r="C27" s="655">
        <f>+บริหารทั่วไป!C290+ป้องกัน!C77+' กศ.'!C142+' สธ.'!C51+สงเคราะห์!C24+เคหะ!C135+เข้มแข็ง!C83+ศาสนา!C144+เกษตร!C50+งบกลาง!C26</f>
        <v>15342071.02</v>
      </c>
      <c r="D27" s="655">
        <f>+บริหารทั่วไป!D290+ป้องกัน!D77+' กศ.'!D142+' สธ.'!D51+สงเคราะห์!D24+เคหะ!D135+เข้มแข็ง!D83+ศาสนา!D144+เกษตร!D50+งบกลาง!D26</f>
        <v>16086568.709999999</v>
      </c>
      <c r="E27" s="487">
        <f>+บริหารทั่วไป!E290+ป้องกัน!E77+' กศ.'!E142+' สธ.'!E51+สงเคราะห์!E24+เคหะ!E135+เข้มแข็ง!E83+ศาสนา!E144+เกษตร!E50+งบกลาง!E26</f>
        <v>18282000</v>
      </c>
      <c r="F27" s="632">
        <f>+I27</f>
        <v>-54.80800787659994</v>
      </c>
      <c r="G27" s="352">
        <f>+บริหารทั่วไป!G290+ป้องกัน!G77+' กศ.'!G142+' สธ.'!G51+สงเคราะห์!G24+เคหะ!G135+เข้มแข็ง!G83+ศาสนา!G144+เกษตร!G50+งบกลาง!G26</f>
        <v>28302000</v>
      </c>
      <c r="H27" s="1192">
        <f t="shared" si="0"/>
        <v>-10020000</v>
      </c>
      <c r="I27" s="297">
        <f t="shared" si="1"/>
        <v>-54.80800787659994</v>
      </c>
      <c r="J27" s="8" t="e">
        <f>#REF!-#REF!</f>
        <v>#REF!</v>
      </c>
    </row>
    <row r="28" spans="7:10" ht="23.25" customHeight="1">
      <c r="G28" s="494">
        <v>66</v>
      </c>
      <c r="J28" s="8"/>
    </row>
    <row r="29" spans="3:8" ht="17.25" customHeight="1">
      <c r="C29" s="19"/>
      <c r="G29" s="6"/>
      <c r="H29" s="8"/>
    </row>
    <row r="30" ht="16.5" customHeight="1">
      <c r="G30" s="21"/>
    </row>
    <row r="31" spans="1:7" ht="21">
      <c r="A31" s="19"/>
      <c r="B31" s="19"/>
      <c r="C31" s="19"/>
      <c r="D31" s="747"/>
      <c r="E31" s="19"/>
      <c r="F31" s="19"/>
      <c r="G31" s="6"/>
    </row>
    <row r="33" ht="21">
      <c r="A33" s="8"/>
    </row>
    <row r="35" spans="4:7" ht="21">
      <c r="D35" s="34"/>
      <c r="G35" s="8"/>
    </row>
    <row r="37" ht="21">
      <c r="A37" s="8"/>
    </row>
  </sheetData>
  <sheetProtection/>
  <mergeCells count="7">
    <mergeCell ref="A6:A7"/>
    <mergeCell ref="B5:D5"/>
    <mergeCell ref="E5:G5"/>
    <mergeCell ref="A1:G1"/>
    <mergeCell ref="A2:G2"/>
    <mergeCell ref="A3:G3"/>
    <mergeCell ref="A4:G4"/>
  </mergeCells>
  <printOptions/>
  <pageMargins left="0.48" right="0.19" top="0.65" bottom="0.22" header="0.5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60"/>
  <sheetViews>
    <sheetView view="pageBreakPreview" zoomScale="110" zoomScaleSheetLayoutView="110" workbookViewId="0" topLeftCell="A7">
      <selection activeCell="G61" sqref="G61"/>
    </sheetView>
  </sheetViews>
  <sheetFormatPr defaultColWidth="9.140625" defaultRowHeight="21.75"/>
  <cols>
    <col min="1" max="1" width="4.7109375" style="156" customWidth="1"/>
    <col min="2" max="2" width="2.7109375" style="1" customWidth="1"/>
    <col min="3" max="3" width="2.8515625" style="1" customWidth="1"/>
    <col min="4" max="4" width="72.8515625" style="1" customWidth="1"/>
    <col min="5" max="5" width="15.7109375" style="1" customWidth="1"/>
    <col min="6" max="6" width="4.28125" style="1" customWidth="1"/>
    <col min="7" max="7" width="17.7109375" style="1" customWidth="1"/>
    <col min="8" max="8" width="14.421875" style="1" customWidth="1"/>
    <col min="9" max="9" width="8.7109375" style="1" customWidth="1"/>
    <col min="10" max="10" width="14.140625" style="1" bestFit="1" customWidth="1"/>
    <col min="11" max="11" width="12.7109375" style="1" bestFit="1" customWidth="1"/>
    <col min="12" max="12" width="2.8515625" style="1" customWidth="1"/>
    <col min="13" max="13" width="11.57421875" style="1" bestFit="1" customWidth="1"/>
    <col min="14" max="16384" width="9.140625" style="1" customWidth="1"/>
  </cols>
  <sheetData>
    <row r="1" ht="14.25" customHeight="1"/>
    <row r="2" spans="1:5" ht="21">
      <c r="A2" s="1303" t="s">
        <v>317</v>
      </c>
      <c r="B2" s="1303"/>
      <c r="C2" s="1303"/>
      <c r="D2" s="1303"/>
      <c r="E2" s="1303"/>
    </row>
    <row r="3" spans="1:5" ht="21">
      <c r="A3" s="1303" t="s">
        <v>318</v>
      </c>
      <c r="B3" s="1303"/>
      <c r="C3" s="1303"/>
      <c r="D3" s="1303"/>
      <c r="E3" s="1303"/>
    </row>
    <row r="4" spans="1:5" ht="21">
      <c r="A4" s="1303" t="s">
        <v>319</v>
      </c>
      <c r="B4" s="1303"/>
      <c r="C4" s="1303"/>
      <c r="D4" s="1303"/>
      <c r="E4" s="1303"/>
    </row>
    <row r="5" spans="1:5" ht="21">
      <c r="A5" s="1303" t="s">
        <v>320</v>
      </c>
      <c r="B5" s="1303"/>
      <c r="C5" s="1303"/>
      <c r="D5" s="1303"/>
      <c r="E5" s="1303"/>
    </row>
    <row r="7" spans="1:12" ht="27" customHeight="1">
      <c r="A7" s="1222" t="s">
        <v>140</v>
      </c>
      <c r="B7" s="1240"/>
      <c r="C7" s="1241"/>
      <c r="D7" s="158" t="s">
        <v>141</v>
      </c>
      <c r="E7" s="108" t="s">
        <v>142</v>
      </c>
      <c r="J7" s="1320" t="s">
        <v>568</v>
      </c>
      <c r="K7" s="1320"/>
      <c r="L7" s="156"/>
    </row>
    <row r="8" spans="1:13" ht="23.25">
      <c r="A8" s="159">
        <v>1</v>
      </c>
      <c r="B8" s="1322" t="s">
        <v>143</v>
      </c>
      <c r="C8" s="1323"/>
      <c r="D8" s="1324"/>
      <c r="E8" s="91"/>
      <c r="H8" s="6">
        <v>5171280</v>
      </c>
      <c r="I8" s="6"/>
      <c r="J8" s="1" t="s">
        <v>565</v>
      </c>
      <c r="K8" s="1" t="s">
        <v>566</v>
      </c>
      <c r="M8" s="1" t="s">
        <v>570</v>
      </c>
    </row>
    <row r="9" spans="1:13" s="2" customFormat="1" ht="21">
      <c r="A9" s="163"/>
      <c r="B9" s="1220"/>
      <c r="C9" s="1221"/>
      <c r="D9" s="164" t="s">
        <v>144</v>
      </c>
      <c r="E9" s="1232">
        <f>+H12</f>
        <v>4643040</v>
      </c>
      <c r="G9" s="153" t="s">
        <v>561</v>
      </c>
      <c r="H9" s="1233">
        <v>269400</v>
      </c>
      <c r="I9" s="1250" t="s">
        <v>567</v>
      </c>
      <c r="J9" s="154">
        <v>112800</v>
      </c>
      <c r="K9" s="154">
        <v>148560</v>
      </c>
      <c r="L9" s="1253"/>
      <c r="M9" s="154">
        <f>+K9-J9</f>
        <v>35760</v>
      </c>
    </row>
    <row r="10" spans="1:13" s="2" customFormat="1" ht="21">
      <c r="A10" s="163"/>
      <c r="B10" s="1220"/>
      <c r="C10" s="1221"/>
      <c r="D10" s="164" t="s">
        <v>145</v>
      </c>
      <c r="E10" s="1232">
        <f>+บริหารทั่วไป!G24+บริหารทั่วไป!G221</f>
        <v>210000</v>
      </c>
      <c r="H10" s="1233">
        <v>258840</v>
      </c>
      <c r="I10" s="1250" t="s">
        <v>563</v>
      </c>
      <c r="J10" s="154">
        <v>24000</v>
      </c>
      <c r="K10" s="154">
        <v>17820</v>
      </c>
      <c r="L10" s="1253" t="s">
        <v>98</v>
      </c>
      <c r="M10" s="154">
        <f>+J10-K10</f>
        <v>6180</v>
      </c>
    </row>
    <row r="11" spans="1:13" s="2" customFormat="1" ht="21">
      <c r="A11" s="163"/>
      <c r="B11" s="1234"/>
      <c r="C11" s="17"/>
      <c r="D11" s="2" t="s">
        <v>747</v>
      </c>
      <c r="E11" s="81"/>
      <c r="H11" s="153">
        <f>+H9+H10</f>
        <v>528240</v>
      </c>
      <c r="I11" s="1251" t="s">
        <v>569</v>
      </c>
      <c r="J11" s="1252"/>
      <c r="K11" s="1252"/>
      <c r="L11" s="1252"/>
      <c r="M11" s="1251">
        <f>+M9-M10</f>
        <v>29580</v>
      </c>
    </row>
    <row r="12" spans="1:9" s="2" customFormat="1" ht="21">
      <c r="A12" s="163"/>
      <c r="B12" s="1220"/>
      <c r="C12" s="1221"/>
      <c r="D12" s="1221" t="s">
        <v>637</v>
      </c>
      <c r="E12" s="1232">
        <f>+บริหารทั่วไป!G33</f>
        <v>84000</v>
      </c>
      <c r="H12" s="1251">
        <f>+H8-H11</f>
        <v>4643040</v>
      </c>
      <c r="I12" s="153"/>
    </row>
    <row r="13" spans="1:5" ht="23.25">
      <c r="A13" s="1242">
        <v>2</v>
      </c>
      <c r="B13" s="1243" t="s">
        <v>146</v>
      </c>
      <c r="C13" s="1244"/>
      <c r="D13" s="1245"/>
      <c r="E13" s="62"/>
    </row>
    <row r="14" spans="1:5" ht="21">
      <c r="A14" s="163"/>
      <c r="B14" s="1220" t="s">
        <v>321</v>
      </c>
      <c r="C14" s="1227" t="s">
        <v>348</v>
      </c>
      <c r="D14" s="162"/>
      <c r="E14" s="62"/>
    </row>
    <row r="15" spans="1:10" s="2" customFormat="1" ht="21">
      <c r="A15" s="163"/>
      <c r="B15" s="1220"/>
      <c r="C15" s="1221"/>
      <c r="D15" s="164" t="s">
        <v>322</v>
      </c>
      <c r="E15" s="1232">
        <f>+H22</f>
        <v>971640</v>
      </c>
      <c r="G15" s="153"/>
      <c r="H15" s="154"/>
      <c r="I15" s="154"/>
      <c r="J15" s="153"/>
    </row>
    <row r="16" spans="1:9" s="2" customFormat="1" ht="21">
      <c r="A16" s="163"/>
      <c r="B16" s="1220"/>
      <c r="C16" s="1221"/>
      <c r="D16" s="164" t="s">
        <v>571</v>
      </c>
      <c r="E16" s="1232">
        <f>+H23</f>
        <v>137700</v>
      </c>
      <c r="G16" s="154"/>
      <c r="H16" s="154"/>
      <c r="I16" s="154"/>
    </row>
    <row r="17" spans="1:9" ht="21">
      <c r="A17" s="160"/>
      <c r="B17" s="161"/>
      <c r="C17" s="1221" t="s">
        <v>323</v>
      </c>
      <c r="D17" s="162"/>
      <c r="E17" s="182" t="s">
        <v>98</v>
      </c>
      <c r="H17" s="6"/>
      <c r="I17" s="6"/>
    </row>
    <row r="18" spans="1:9" ht="23.25">
      <c r="A18" s="1242">
        <v>3</v>
      </c>
      <c r="B18" s="1243" t="s">
        <v>148</v>
      </c>
      <c r="C18" s="1244"/>
      <c r="D18" s="1246"/>
      <c r="E18" s="62"/>
      <c r="G18" s="1248"/>
      <c r="H18" s="1249"/>
      <c r="I18" s="1249"/>
    </row>
    <row r="19" spans="1:5" ht="21">
      <c r="A19" s="160"/>
      <c r="B19" s="161"/>
      <c r="C19" s="507" t="s">
        <v>324</v>
      </c>
      <c r="D19" s="162"/>
      <c r="E19" s="182" t="s">
        <v>98</v>
      </c>
    </row>
    <row r="20" spans="1:10" ht="21">
      <c r="A20" s="160"/>
      <c r="B20" s="161"/>
      <c r="C20" s="507" t="s">
        <v>325</v>
      </c>
      <c r="D20" s="162"/>
      <c r="E20" s="182" t="s">
        <v>98</v>
      </c>
      <c r="G20" s="8"/>
      <c r="H20" s="8">
        <f>+บริหารทั่วไป!G25+บริหารทั่วไป!G222+' กศ.'!G15+เคหะ!G17</f>
        <v>1084440</v>
      </c>
      <c r="I20" s="8"/>
      <c r="J20" s="8"/>
    </row>
    <row r="21" spans="1:10" s="2" customFormat="1" ht="23.25">
      <c r="A21" s="163"/>
      <c r="B21" s="1220"/>
      <c r="C21" s="1221" t="s">
        <v>326</v>
      </c>
      <c r="D21" s="164"/>
      <c r="E21" s="1232">
        <f>+บริหารทั่วไป!G49+บริหารทั่วไป!G235+เคหะ!G34</f>
        <v>140000</v>
      </c>
      <c r="G21" s="766" t="s">
        <v>564</v>
      </c>
      <c r="H21" s="1255">
        <f>+บริหารทั่วไป!G25+บริหารทั่วไป!G222+เคหะ!G17</f>
        <v>935880</v>
      </c>
      <c r="I21" s="1247"/>
      <c r="J21" s="153">
        <f>+H21+M9</f>
        <v>971640</v>
      </c>
    </row>
    <row r="22" spans="1:10" s="2" customFormat="1" ht="23.25" customHeight="1">
      <c r="A22" s="163"/>
      <c r="B22" s="1317" t="s">
        <v>328</v>
      </c>
      <c r="C22" s="1318"/>
      <c r="D22" s="1319"/>
      <c r="E22" s="76"/>
      <c r="H22" s="153">
        <f>+H21+M9</f>
        <v>971640</v>
      </c>
      <c r="I22" s="153"/>
      <c r="J22" s="153"/>
    </row>
    <row r="23" spans="1:10" ht="23.25">
      <c r="A23" s="160"/>
      <c r="B23" s="161"/>
      <c r="C23" s="507" t="s">
        <v>329</v>
      </c>
      <c r="D23" s="162"/>
      <c r="E23" s="182" t="s">
        <v>98</v>
      </c>
      <c r="G23" s="1" t="s">
        <v>563</v>
      </c>
      <c r="H23" s="1254">
        <f>+บริหารทั่วไป!G32+บริหารทั่วไป!G223+เคหะ!G18</f>
        <v>137700</v>
      </c>
      <c r="J23" s="8"/>
    </row>
    <row r="24" spans="1:5" ht="21">
      <c r="A24" s="160"/>
      <c r="B24" s="161"/>
      <c r="C24" s="507" t="s">
        <v>330</v>
      </c>
      <c r="D24" s="162"/>
      <c r="E24" s="62"/>
    </row>
    <row r="25" spans="1:5" ht="23.25" customHeight="1">
      <c r="A25" s="160"/>
      <c r="B25" s="1314" t="s">
        <v>331</v>
      </c>
      <c r="C25" s="1315"/>
      <c r="D25" s="1316"/>
      <c r="E25" s="62"/>
    </row>
    <row r="26" spans="1:5" ht="21">
      <c r="A26" s="160"/>
      <c r="B26" s="161"/>
      <c r="C26" s="507" t="s">
        <v>573</v>
      </c>
      <c r="D26" s="162"/>
      <c r="E26" s="182" t="s">
        <v>98</v>
      </c>
    </row>
    <row r="27" spans="1:5" ht="23.25" customHeight="1">
      <c r="A27" s="160"/>
      <c r="B27" s="1314" t="s">
        <v>574</v>
      </c>
      <c r="C27" s="1315"/>
      <c r="D27" s="1316"/>
      <c r="E27" s="182"/>
    </row>
    <row r="28" spans="1:5" s="2" customFormat="1" ht="21">
      <c r="A28" s="163"/>
      <c r="B28" s="1220"/>
      <c r="C28" s="1221" t="s">
        <v>332</v>
      </c>
      <c r="D28" s="164"/>
      <c r="E28" s="1235">
        <f>+บริหารทั่วไป!G48+เคหะ!G33</f>
        <v>78000</v>
      </c>
    </row>
    <row r="29" spans="1:5" ht="21">
      <c r="A29" s="160"/>
      <c r="B29" s="161"/>
      <c r="C29" s="507" t="s">
        <v>333</v>
      </c>
      <c r="D29" s="162"/>
      <c r="E29" s="182" t="s">
        <v>98</v>
      </c>
    </row>
    <row r="30" spans="1:5" ht="23.25" customHeight="1">
      <c r="A30" s="160"/>
      <c r="B30" s="1314" t="s">
        <v>334</v>
      </c>
      <c r="C30" s="1315"/>
      <c r="D30" s="1316"/>
      <c r="E30" s="109"/>
    </row>
    <row r="31" spans="1:5" ht="21">
      <c r="A31" s="160"/>
      <c r="B31" s="161"/>
      <c r="C31" s="507" t="s">
        <v>575</v>
      </c>
      <c r="D31" s="162"/>
      <c r="E31" s="182" t="s">
        <v>98</v>
      </c>
    </row>
    <row r="32" spans="1:5" ht="23.25" customHeight="1">
      <c r="A32" s="165"/>
      <c r="B32" s="1314" t="s">
        <v>576</v>
      </c>
      <c r="C32" s="1315"/>
      <c r="D32" s="1316"/>
      <c r="E32" s="67"/>
    </row>
    <row r="33" spans="1:5" ht="21">
      <c r="A33" s="165"/>
      <c r="B33" s="666"/>
      <c r="C33" s="1218" t="s">
        <v>335</v>
      </c>
      <c r="D33" s="167"/>
      <c r="E33" s="182" t="s">
        <v>98</v>
      </c>
    </row>
    <row r="34" spans="1:5" ht="21">
      <c r="A34" s="165"/>
      <c r="B34" s="666"/>
      <c r="C34" s="1218" t="s">
        <v>336</v>
      </c>
      <c r="D34" s="167"/>
      <c r="E34" s="182" t="s">
        <v>98</v>
      </c>
    </row>
    <row r="35" spans="1:5" ht="23.25" customHeight="1">
      <c r="A35" s="165"/>
      <c r="B35" s="1314" t="s">
        <v>337</v>
      </c>
      <c r="C35" s="1315"/>
      <c r="D35" s="1316"/>
      <c r="E35" s="67"/>
    </row>
    <row r="36" spans="1:5" ht="23.25" customHeight="1">
      <c r="A36" s="165"/>
      <c r="B36" s="1314" t="s">
        <v>338</v>
      </c>
      <c r="C36" s="1315"/>
      <c r="D36" s="1316"/>
      <c r="E36" s="67"/>
    </row>
    <row r="37" spans="1:5" s="2" customFormat="1" ht="21">
      <c r="A37" s="1236"/>
      <c r="B37" s="1234"/>
      <c r="C37" s="1239" t="s">
        <v>339</v>
      </c>
      <c r="D37" s="1237"/>
      <c r="E37" s="1238">
        <f>+งบกลาง!G13</f>
        <v>60920</v>
      </c>
    </row>
    <row r="38" spans="1:5" ht="21">
      <c r="A38" s="165"/>
      <c r="B38" s="666"/>
      <c r="C38" s="1218" t="s">
        <v>340</v>
      </c>
      <c r="D38" s="167"/>
      <c r="E38" s="182" t="s">
        <v>98</v>
      </c>
    </row>
    <row r="39" spans="1:5" ht="21">
      <c r="A39" s="1223"/>
      <c r="B39" s="23"/>
      <c r="C39" s="23"/>
      <c r="D39" s="23"/>
      <c r="E39" s="23"/>
    </row>
    <row r="40" spans="1:5" ht="21">
      <c r="A40" s="1224"/>
      <c r="B40" s="9"/>
      <c r="C40" s="9"/>
      <c r="D40" s="9"/>
      <c r="E40" s="9"/>
    </row>
    <row r="41" spans="1:5" ht="27" customHeight="1">
      <c r="A41" s="1222" t="s">
        <v>140</v>
      </c>
      <c r="B41" s="157"/>
      <c r="C41" s="1198"/>
      <c r="D41" s="158" t="s">
        <v>141</v>
      </c>
      <c r="E41" s="108" t="s">
        <v>142</v>
      </c>
    </row>
    <row r="42" spans="1:5" ht="23.25" customHeight="1">
      <c r="A42" s="1225"/>
      <c r="B42" s="1226"/>
      <c r="C42" s="1226" t="s">
        <v>341</v>
      </c>
      <c r="D42" s="1226"/>
      <c r="E42" s="182" t="s">
        <v>98</v>
      </c>
    </row>
    <row r="43" spans="1:5" s="2" customFormat="1" ht="21">
      <c r="A43" s="163"/>
      <c r="B43" s="1221"/>
      <c r="C43" s="1221" t="s">
        <v>342</v>
      </c>
      <c r="D43" s="1221"/>
      <c r="E43" s="1232">
        <f>+งบกลาง!G24</f>
        <v>139550</v>
      </c>
    </row>
    <row r="44" spans="1:5" ht="21">
      <c r="A44" s="160"/>
      <c r="B44" s="507"/>
      <c r="C44" s="507" t="s">
        <v>343</v>
      </c>
      <c r="D44" s="507"/>
      <c r="E44" s="182" t="s">
        <v>98</v>
      </c>
    </row>
    <row r="45" spans="1:5" ht="21">
      <c r="A45" s="160"/>
      <c r="B45" s="507"/>
      <c r="C45" s="507" t="s">
        <v>344</v>
      </c>
      <c r="D45" s="507"/>
      <c r="E45" s="182" t="s">
        <v>98</v>
      </c>
    </row>
    <row r="46" spans="1:5" ht="23.25" customHeight="1">
      <c r="A46" s="160"/>
      <c r="B46" s="1311" t="s">
        <v>572</v>
      </c>
      <c r="C46" s="1312"/>
      <c r="D46" s="1313"/>
      <c r="E46" s="62"/>
    </row>
    <row r="47" spans="1:5" s="2" customFormat="1" ht="21">
      <c r="A47" s="163"/>
      <c r="B47" s="1221"/>
      <c r="C47" s="1221" t="s">
        <v>345</v>
      </c>
      <c r="D47" s="1221"/>
      <c r="E47" s="1232">
        <f>+บริหารทั่วไป!G41</f>
        <v>100000</v>
      </c>
    </row>
    <row r="48" spans="1:5" s="2" customFormat="1" ht="23.25" customHeight="1">
      <c r="A48" s="163"/>
      <c r="B48" s="1256" t="s">
        <v>346</v>
      </c>
      <c r="C48" s="1257"/>
      <c r="D48" s="1221"/>
      <c r="E48" s="182" t="s">
        <v>98</v>
      </c>
    </row>
    <row r="49" spans="1:5" s="2" customFormat="1" ht="24" customHeight="1" thickBot="1">
      <c r="A49" s="1236"/>
      <c r="B49" s="1325" t="s">
        <v>347</v>
      </c>
      <c r="C49" s="1326"/>
      <c r="D49" s="1327"/>
      <c r="E49" s="81"/>
    </row>
    <row r="50" spans="1:7" ht="21.75" thickBot="1">
      <c r="A50" s="155"/>
      <c r="B50" s="169"/>
      <c r="C50" s="1219"/>
      <c r="D50" s="168" t="s">
        <v>68</v>
      </c>
      <c r="E50" s="166">
        <f>+E9+E10+E12+E15+E16+E21+E28+E37+E43+E47</f>
        <v>6564850</v>
      </c>
      <c r="G50" s="8">
        <f>+E50*100/E53</f>
        <v>23.195710550491132</v>
      </c>
    </row>
    <row r="51" spans="1:5" ht="21.75" thickBot="1">
      <c r="A51" s="155"/>
      <c r="B51" s="169"/>
      <c r="C51" s="1219"/>
      <c r="D51" s="168" t="s">
        <v>149</v>
      </c>
      <c r="E51" s="166">
        <f>+E50*100/E53</f>
        <v>23.195710550491132</v>
      </c>
    </row>
    <row r="53" spans="1:6" ht="23.25" customHeight="1">
      <c r="A53" s="1258" t="s">
        <v>150</v>
      </c>
      <c r="B53" s="1258"/>
      <c r="C53" s="1199"/>
      <c r="D53" s="1" t="s">
        <v>562</v>
      </c>
      <c r="E53" s="154">
        <f>+งบกลาง!G27</f>
        <v>28302000</v>
      </c>
      <c r="F53" s="1" t="s">
        <v>55</v>
      </c>
    </row>
    <row r="54" spans="4:7" ht="21">
      <c r="D54" s="1" t="s">
        <v>299</v>
      </c>
      <c r="E54" s="154">
        <f>+E53*40%</f>
        <v>11320800</v>
      </c>
      <c r="F54" s="1" t="s">
        <v>55</v>
      </c>
      <c r="G54" s="1">
        <f>+E53*40/100</f>
        <v>11320800</v>
      </c>
    </row>
    <row r="56" spans="2:7" ht="23.25" customHeight="1">
      <c r="B56" s="1303" t="s">
        <v>294</v>
      </c>
      <c r="C56" s="1303"/>
      <c r="D56" s="1321"/>
      <c r="E56" s="1321"/>
      <c r="G56" s="506"/>
    </row>
    <row r="58" spans="2:5" ht="21">
      <c r="B58" s="1320" t="s">
        <v>955</v>
      </c>
      <c r="C58" s="1320"/>
      <c r="D58" s="1320"/>
      <c r="E58" s="1320"/>
    </row>
    <row r="59" ht="21">
      <c r="D59" s="1" t="s">
        <v>956</v>
      </c>
    </row>
    <row r="60" spans="2:5" ht="23.25" customHeight="1">
      <c r="B60" s="1320" t="s">
        <v>298</v>
      </c>
      <c r="C60" s="1320"/>
      <c r="D60" s="1320"/>
      <c r="E60" s="1320"/>
    </row>
  </sheetData>
  <sheetProtection/>
  <mergeCells count="18">
    <mergeCell ref="B56:E56"/>
    <mergeCell ref="B58:E58"/>
    <mergeCell ref="B60:E60"/>
    <mergeCell ref="A2:E2"/>
    <mergeCell ref="A3:E3"/>
    <mergeCell ref="B8:D8"/>
    <mergeCell ref="A4:E4"/>
    <mergeCell ref="A5:E5"/>
    <mergeCell ref="B25:D25"/>
    <mergeCell ref="B49:D49"/>
    <mergeCell ref="B46:D46"/>
    <mergeCell ref="B36:D36"/>
    <mergeCell ref="B22:D22"/>
    <mergeCell ref="B35:D35"/>
    <mergeCell ref="J7:K7"/>
    <mergeCell ref="B27:D27"/>
    <mergeCell ref="B30:D30"/>
    <mergeCell ref="B32:D32"/>
  </mergeCells>
  <printOptions/>
  <pageMargins left="0.8" right="0.23" top="0.55" bottom="0.21" header="0.5" footer="0.27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21.75"/>
  <cols>
    <col min="1" max="1" width="3.7109375" style="1" customWidth="1"/>
    <col min="2" max="2" width="53.00390625" style="1" customWidth="1"/>
    <col min="3" max="3" width="18.00390625" style="1" customWidth="1"/>
    <col min="4" max="4" width="17.00390625" style="1" customWidth="1"/>
    <col min="5" max="16384" width="9.140625" style="1" customWidth="1"/>
  </cols>
  <sheetData>
    <row r="2" spans="1:4" ht="23.25" customHeight="1">
      <c r="A2" s="1303" t="s">
        <v>591</v>
      </c>
      <c r="B2" s="1303"/>
      <c r="C2" s="1303"/>
      <c r="D2" s="1303"/>
    </row>
    <row r="4" spans="1:4" ht="21">
      <c r="A4" s="108" t="s">
        <v>582</v>
      </c>
      <c r="B4" s="108" t="s">
        <v>581</v>
      </c>
      <c r="C4" s="108" t="s">
        <v>142</v>
      </c>
      <c r="D4" s="108" t="s">
        <v>150</v>
      </c>
    </row>
    <row r="5" spans="1:4" ht="21">
      <c r="A5" s="91">
        <v>1</v>
      </c>
      <c r="B5" s="91" t="s">
        <v>580</v>
      </c>
      <c r="C5" s="1063" t="s">
        <v>896</v>
      </c>
      <c r="D5" s="91"/>
    </row>
    <row r="6" spans="1:4" ht="21">
      <c r="A6" s="62"/>
      <c r="B6" s="62" t="s">
        <v>583</v>
      </c>
      <c r="C6" s="63">
        <f>+งบกลาง!G16</f>
        <v>6284400</v>
      </c>
      <c r="D6" s="62"/>
    </row>
    <row r="7" spans="1:4" ht="21">
      <c r="A7" s="62"/>
      <c r="B7" s="62" t="s">
        <v>584</v>
      </c>
      <c r="C7" s="63">
        <f>+งบกลาง!G17</f>
        <v>1920000</v>
      </c>
      <c r="D7" s="62"/>
    </row>
    <row r="8" spans="1:4" ht="21">
      <c r="A8" s="62">
        <v>2</v>
      </c>
      <c r="B8" s="62" t="s">
        <v>577</v>
      </c>
      <c r="C8" s="63">
        <v>528840</v>
      </c>
      <c r="D8" s="62"/>
    </row>
    <row r="9" spans="1:4" ht="21">
      <c r="A9" s="62">
        <v>3</v>
      </c>
      <c r="B9" s="92" t="s">
        <v>327</v>
      </c>
      <c r="C9" s="72">
        <v>136800</v>
      </c>
      <c r="D9" s="92"/>
    </row>
    <row r="10" spans="1:4" ht="21">
      <c r="A10" s="62"/>
      <c r="B10" s="92" t="s">
        <v>585</v>
      </c>
      <c r="C10" s="72" t="s">
        <v>896</v>
      </c>
      <c r="D10" s="324" t="s">
        <v>896</v>
      </c>
    </row>
    <row r="11" spans="1:4" ht="21">
      <c r="A11" s="62">
        <v>4</v>
      </c>
      <c r="B11" s="62" t="s">
        <v>578</v>
      </c>
      <c r="C11" s="63">
        <v>76500</v>
      </c>
      <c r="D11" s="62"/>
    </row>
    <row r="12" spans="1:4" ht="21">
      <c r="A12" s="62">
        <v>5</v>
      </c>
      <c r="B12" s="92" t="s">
        <v>586</v>
      </c>
      <c r="C12" s="72">
        <v>7000</v>
      </c>
      <c r="D12" s="92"/>
    </row>
    <row r="13" spans="1:4" ht="21">
      <c r="A13" s="62">
        <v>6</v>
      </c>
      <c r="B13" s="1259" t="s">
        <v>587</v>
      </c>
      <c r="C13" s="63">
        <v>50000</v>
      </c>
      <c r="D13" s="1259"/>
    </row>
    <row r="14" spans="1:4" ht="21">
      <c r="A14" s="67">
        <v>7</v>
      </c>
      <c r="B14" s="67" t="s">
        <v>588</v>
      </c>
      <c r="C14" s="1231">
        <v>60000</v>
      </c>
      <c r="D14" s="67"/>
    </row>
    <row r="15" spans="1:4" ht="21">
      <c r="A15" s="1260"/>
      <c r="B15" s="1260" t="s">
        <v>590</v>
      </c>
      <c r="C15" s="1261">
        <f>+C6+C7+C8+C9+C11+C12+C13+C14</f>
        <v>9063540</v>
      </c>
      <c r="D15" s="1262"/>
    </row>
    <row r="16" spans="1:4" ht="21">
      <c r="A16" s="1263"/>
      <c r="B16" s="1263" t="s">
        <v>589</v>
      </c>
      <c r="C16" s="663">
        <v>5283460</v>
      </c>
      <c r="D16" s="1263"/>
    </row>
    <row r="17" spans="1:4" ht="21">
      <c r="A17" s="1264"/>
      <c r="B17" s="1193" t="s">
        <v>579</v>
      </c>
      <c r="C17" s="1194">
        <f>+C15+C16</f>
        <v>14347000</v>
      </c>
      <c r="D17" s="1193"/>
    </row>
  </sheetData>
  <sheetProtection/>
  <mergeCells count="1">
    <mergeCell ref="A2:D2"/>
  </mergeCells>
  <printOptions/>
  <pageMargins left="0.98" right="0.57" top="0.7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3">
      <selection activeCell="G12" sqref="G12"/>
    </sheetView>
  </sheetViews>
  <sheetFormatPr defaultColWidth="9.140625" defaultRowHeight="21.75"/>
  <cols>
    <col min="1" max="1" width="64.00390625" style="173" customWidth="1"/>
    <col min="2" max="2" width="25.57421875" style="173" customWidth="1"/>
    <col min="3" max="3" width="5.140625" style="173" customWidth="1"/>
    <col min="4" max="16384" width="9.140625" style="173" customWidth="1"/>
  </cols>
  <sheetData>
    <row r="1" spans="1:3" ht="21">
      <c r="A1" s="107"/>
      <c r="B1" s="107"/>
      <c r="C1" s="2">
        <v>4</v>
      </c>
    </row>
    <row r="2" spans="1:10" ht="26.25">
      <c r="A2" s="1286" t="s">
        <v>62</v>
      </c>
      <c r="B2" s="1286"/>
      <c r="C2" s="1104"/>
      <c r="D2" s="1104"/>
      <c r="E2" s="1104"/>
      <c r="F2" s="1104"/>
      <c r="G2" s="1104"/>
      <c r="H2" s="1104"/>
      <c r="I2" s="1104"/>
      <c r="J2" s="1104"/>
    </row>
    <row r="3" spans="1:10" ht="26.25">
      <c r="A3" s="1286" t="s">
        <v>410</v>
      </c>
      <c r="B3" s="1286"/>
      <c r="C3" s="1104"/>
      <c r="D3" s="1104"/>
      <c r="E3" s="1104"/>
      <c r="F3" s="1104"/>
      <c r="G3" s="1104"/>
      <c r="H3" s="1104"/>
      <c r="I3" s="1104"/>
      <c r="J3" s="1104"/>
    </row>
    <row r="4" spans="1:10" ht="26.25">
      <c r="A4" s="1286" t="s">
        <v>170</v>
      </c>
      <c r="B4" s="1286"/>
      <c r="C4" s="1104"/>
      <c r="D4" s="1104"/>
      <c r="E4" s="1104"/>
      <c r="F4" s="1104"/>
      <c r="G4" s="1104"/>
      <c r="H4" s="1104"/>
      <c r="I4" s="1104"/>
      <c r="J4" s="1104"/>
    </row>
    <row r="5" spans="1:10" ht="26.25">
      <c r="A5" s="1286" t="s">
        <v>63</v>
      </c>
      <c r="B5" s="1286"/>
      <c r="C5" s="1104"/>
      <c r="D5" s="1104"/>
      <c r="E5" s="1104"/>
      <c r="F5" s="1104"/>
      <c r="G5" s="1104"/>
      <c r="H5" s="1104"/>
      <c r="I5" s="1104"/>
      <c r="J5" s="1104"/>
    </row>
    <row r="6" spans="1:2" ht="18.75">
      <c r="A6" s="107"/>
      <c r="B6" s="107"/>
    </row>
    <row r="7" spans="1:2" s="10" customFormat="1" ht="21">
      <c r="A7" s="3" t="s">
        <v>64</v>
      </c>
      <c r="B7" s="3" t="s">
        <v>65</v>
      </c>
    </row>
    <row r="8" spans="1:2" s="928" customFormat="1" ht="21">
      <c r="A8" s="1193" t="s">
        <v>417</v>
      </c>
      <c r="B8" s="1194">
        <f>+B9+B10</f>
        <v>10948140</v>
      </c>
    </row>
    <row r="9" spans="1:2" s="10" customFormat="1" ht="21">
      <c r="A9" s="91" t="s">
        <v>361</v>
      </c>
      <c r="B9" s="1195">
        <f>+ข้อบัญญัติ!B20</f>
        <v>10828240</v>
      </c>
    </row>
    <row r="10" spans="1:2" s="10" customFormat="1" ht="21">
      <c r="A10" s="62" t="s">
        <v>362</v>
      </c>
      <c r="B10" s="109">
        <f>+ข้อบัญญัติ!B21</f>
        <v>119900</v>
      </c>
    </row>
    <row r="11" spans="1:2" s="10" customFormat="1" ht="14.25" customHeight="1">
      <c r="A11" s="67"/>
      <c r="B11" s="67"/>
    </row>
    <row r="12" spans="1:2" s="10" customFormat="1" ht="21">
      <c r="A12" s="1193" t="s">
        <v>424</v>
      </c>
      <c r="B12" s="1194">
        <f>+B13+B14+B15+B16+B17+B18</f>
        <v>8076670</v>
      </c>
    </row>
    <row r="13" spans="1:2" s="10" customFormat="1" ht="21">
      <c r="A13" s="91" t="s">
        <v>363</v>
      </c>
      <c r="B13" s="1195">
        <f>+ข้อบัญญัติ!B23</f>
        <v>2588660</v>
      </c>
    </row>
    <row r="14" spans="1:2" s="10" customFormat="1" ht="21">
      <c r="A14" s="62" t="s">
        <v>364</v>
      </c>
      <c r="B14" s="109">
        <f>+ข้อบัญญัติ!B24</f>
        <v>147500</v>
      </c>
    </row>
    <row r="15" spans="1:2" s="10" customFormat="1" ht="21">
      <c r="A15" s="62" t="s">
        <v>365</v>
      </c>
      <c r="B15" s="109">
        <f>+ข้อบัญญัติ!B25</f>
        <v>12000</v>
      </c>
    </row>
    <row r="16" spans="1:2" s="10" customFormat="1" ht="21">
      <c r="A16" s="62" t="s">
        <v>366</v>
      </c>
      <c r="B16" s="109">
        <f>+ข้อบัญญัติ!B26</f>
        <v>3708510</v>
      </c>
    </row>
    <row r="17" spans="1:2" s="10" customFormat="1" ht="21">
      <c r="A17" s="62" t="s">
        <v>367</v>
      </c>
      <c r="B17" s="109">
        <f>+ข้อบัญญัติ!B27</f>
        <v>678000</v>
      </c>
    </row>
    <row r="18" spans="1:2" s="10" customFormat="1" ht="21">
      <c r="A18" s="62" t="s">
        <v>368</v>
      </c>
      <c r="B18" s="109">
        <f>+ข้อบัญญัติ!B28</f>
        <v>942000</v>
      </c>
    </row>
    <row r="19" spans="1:2" s="10" customFormat="1" ht="14.25" customHeight="1">
      <c r="A19" s="67"/>
      <c r="B19" s="67"/>
    </row>
    <row r="20" spans="1:2" s="928" customFormat="1" ht="21">
      <c r="A20" s="1193" t="s">
        <v>513</v>
      </c>
      <c r="B20" s="1194">
        <f>+B22</f>
        <v>70000</v>
      </c>
    </row>
    <row r="21" spans="1:2" s="1105" customFormat="1" ht="21">
      <c r="A21" s="351" t="s">
        <v>369</v>
      </c>
      <c r="B21" s="1196" t="s">
        <v>98</v>
      </c>
    </row>
    <row r="22" spans="1:2" s="10" customFormat="1" ht="21">
      <c r="A22" s="62" t="s">
        <v>370</v>
      </c>
      <c r="B22" s="109">
        <f>+ข้อบัญญัติ!B31</f>
        <v>70000</v>
      </c>
    </row>
    <row r="23" spans="1:2" s="10" customFormat="1" ht="21">
      <c r="A23" s="62" t="s">
        <v>371</v>
      </c>
      <c r="B23" s="181" t="s">
        <v>98</v>
      </c>
    </row>
    <row r="24" spans="1:2" s="10" customFormat="1" ht="15" customHeight="1">
      <c r="A24" s="67"/>
      <c r="B24" s="67"/>
    </row>
    <row r="25" spans="1:2" s="10" customFormat="1" ht="21">
      <c r="A25" s="1193" t="s">
        <v>372</v>
      </c>
      <c r="B25" s="1194">
        <f>+B26</f>
        <v>9207190</v>
      </c>
    </row>
    <row r="26" spans="1:2" s="10" customFormat="1" ht="21">
      <c r="A26" s="91" t="s">
        <v>373</v>
      </c>
      <c r="B26" s="1195">
        <f>+ข้อบัญญัติ!B35</f>
        <v>9207190</v>
      </c>
    </row>
    <row r="27" spans="1:2" s="10" customFormat="1" ht="21">
      <c r="A27" s="67"/>
      <c r="B27" s="67"/>
    </row>
    <row r="28" spans="1:2" s="10" customFormat="1" ht="21">
      <c r="A28" s="1197" t="s">
        <v>68</v>
      </c>
      <c r="B28" s="352">
        <f>+B8+B12+B20+B25</f>
        <v>28302000</v>
      </c>
    </row>
  </sheetData>
  <sheetProtection/>
  <mergeCells count="4">
    <mergeCell ref="A2:B2"/>
    <mergeCell ref="A3:B3"/>
    <mergeCell ref="A4:B4"/>
    <mergeCell ref="A5:B5"/>
  </mergeCells>
  <printOptions/>
  <pageMargins left="1.03" right="0.37" top="0.53" bottom="0.5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SheetLayoutView="100" zoomScalePageLayoutView="0" workbookViewId="0" topLeftCell="A118">
      <selection activeCell="A124" sqref="A124:IV126"/>
    </sheetView>
  </sheetViews>
  <sheetFormatPr defaultColWidth="9.140625" defaultRowHeight="21.75"/>
  <cols>
    <col min="1" max="1" width="64.140625" style="1208" customWidth="1"/>
    <col min="2" max="2" width="41.421875" style="1208" customWidth="1"/>
    <col min="3" max="3" width="32.57421875" style="1208" customWidth="1"/>
    <col min="4" max="4" width="6.7109375" style="1208" customWidth="1"/>
    <col min="5" max="16384" width="9.140625" style="1208" customWidth="1"/>
  </cols>
  <sheetData>
    <row r="1" spans="1:3" s="1" customFormat="1" ht="26.25">
      <c r="A1" s="1286" t="s">
        <v>77</v>
      </c>
      <c r="B1" s="1286"/>
      <c r="C1" s="1286"/>
    </row>
    <row r="2" spans="1:3" s="1" customFormat="1" ht="26.25">
      <c r="A2" s="1286" t="s">
        <v>70</v>
      </c>
      <c r="B2" s="1286"/>
      <c r="C2" s="1286"/>
    </row>
    <row r="3" spans="1:3" s="1" customFormat="1" ht="26.25">
      <c r="A3" s="1286" t="s">
        <v>71</v>
      </c>
      <c r="B3" s="1286"/>
      <c r="C3" s="1286"/>
    </row>
    <row r="4" spans="1:3" s="1" customFormat="1" ht="23.25">
      <c r="A4" s="152" t="s">
        <v>417</v>
      </c>
      <c r="C4" s="8"/>
    </row>
    <row r="5" spans="1:3" s="107" customFormat="1" ht="21">
      <c r="A5" s="17" t="s">
        <v>423</v>
      </c>
      <c r="B5" s="17"/>
      <c r="C5" s="17"/>
    </row>
    <row r="6" spans="1:3" s="107" customFormat="1" ht="21">
      <c r="A6" s="9"/>
      <c r="B6" s="9"/>
      <c r="C6" s="9"/>
    </row>
    <row r="7" spans="1:3" s="107" customFormat="1" ht="21">
      <c r="A7" s="112" t="s">
        <v>78</v>
      </c>
      <c r="B7" s="1200" t="s">
        <v>412</v>
      </c>
      <c r="C7" s="3" t="s">
        <v>80</v>
      </c>
    </row>
    <row r="8" spans="1:3" s="107" customFormat="1" ht="21">
      <c r="A8" s="113" t="s">
        <v>79</v>
      </c>
      <c r="B8" s="1201" t="s">
        <v>896</v>
      </c>
      <c r="C8" s="110"/>
    </row>
    <row r="9" spans="1:3" s="107" customFormat="1" ht="21">
      <c r="A9" s="93" t="s">
        <v>460</v>
      </c>
      <c r="B9" s="84"/>
      <c r="C9" s="84"/>
    </row>
    <row r="10" spans="1:3" s="107" customFormat="1" ht="21">
      <c r="A10" s="62" t="s">
        <v>465</v>
      </c>
      <c r="B10" s="109"/>
      <c r="C10" s="109"/>
    </row>
    <row r="11" spans="1:3" s="107" customFormat="1" ht="21">
      <c r="A11" s="62" t="s">
        <v>466</v>
      </c>
      <c r="B11" s="109"/>
      <c r="C11" s="109"/>
    </row>
    <row r="12" spans="1:3" s="107" customFormat="1" ht="21">
      <c r="A12" s="76" t="s">
        <v>461</v>
      </c>
      <c r="B12" s="62"/>
      <c r="C12" s="62"/>
    </row>
    <row r="13" spans="1:3" s="107" customFormat="1" ht="21">
      <c r="A13" s="62" t="s">
        <v>467</v>
      </c>
      <c r="B13" s="109">
        <f>+ป้องกัน!G39</f>
        <v>20000</v>
      </c>
      <c r="C13" s="109">
        <f>+B13</f>
        <v>20000</v>
      </c>
    </row>
    <row r="14" spans="1:3" s="107" customFormat="1" ht="21">
      <c r="A14" s="62" t="s">
        <v>468</v>
      </c>
      <c r="B14" s="109">
        <f>+ป้องกัน!G47</f>
        <v>60000</v>
      </c>
      <c r="C14" s="109">
        <f>+B14</f>
        <v>60000</v>
      </c>
    </row>
    <row r="15" spans="1:3" s="107" customFormat="1" ht="21">
      <c r="A15" s="62" t="s">
        <v>469</v>
      </c>
      <c r="B15" s="109">
        <f>+ป้องกัน!G50</f>
        <v>20000</v>
      </c>
      <c r="C15" s="109">
        <f>+B15</f>
        <v>20000</v>
      </c>
    </row>
    <row r="16" spans="1:3" s="107" customFormat="1" ht="21">
      <c r="A16" s="62" t="s">
        <v>470</v>
      </c>
      <c r="B16" s="109"/>
      <c r="C16" s="109"/>
    </row>
    <row r="17" spans="1:3" s="107" customFormat="1" ht="21">
      <c r="A17" s="76" t="s">
        <v>462</v>
      </c>
      <c r="B17" s="62"/>
      <c r="C17" s="62"/>
    </row>
    <row r="18" spans="1:3" s="107" customFormat="1" ht="21">
      <c r="A18" s="62" t="s">
        <v>471</v>
      </c>
      <c r="B18" s="109">
        <f>+ป้องกัน!G68</f>
        <v>9900</v>
      </c>
      <c r="C18" s="109">
        <f>+B18</f>
        <v>9900</v>
      </c>
    </row>
    <row r="19" spans="1:3" s="107" customFormat="1" ht="21">
      <c r="A19" s="62" t="s">
        <v>472</v>
      </c>
      <c r="B19" s="109"/>
      <c r="C19" s="109"/>
    </row>
    <row r="20" spans="1:3" s="107" customFormat="1" ht="21">
      <c r="A20" s="76" t="s">
        <v>463</v>
      </c>
      <c r="B20" s="62"/>
      <c r="C20" s="62"/>
    </row>
    <row r="21" spans="1:3" s="107" customFormat="1" ht="21">
      <c r="A21" s="62" t="s">
        <v>473</v>
      </c>
      <c r="B21" s="62"/>
      <c r="C21" s="62"/>
    </row>
    <row r="22" spans="1:3" s="107" customFormat="1" ht="21">
      <c r="A22" s="76" t="s">
        <v>464</v>
      </c>
      <c r="B22" s="62"/>
      <c r="C22" s="62"/>
    </row>
    <row r="23" spans="1:3" s="107" customFormat="1" ht="21">
      <c r="A23" s="87" t="s">
        <v>475</v>
      </c>
      <c r="B23" s="114">
        <f>+ป้องกัน!G75</f>
        <v>10000</v>
      </c>
      <c r="C23" s="114">
        <f>+B23</f>
        <v>10000</v>
      </c>
    </row>
    <row r="24" spans="1:3" s="107" customFormat="1" ht="21">
      <c r="A24" s="1202" t="s">
        <v>80</v>
      </c>
      <c r="B24" s="1203">
        <f>+B13+B14+B15+B18+B23</f>
        <v>119900</v>
      </c>
      <c r="C24" s="1203">
        <f>+C13+C14+C15+C18+C23</f>
        <v>119900</v>
      </c>
    </row>
    <row r="25" s="107" customFormat="1" ht="18.75">
      <c r="D25" s="1209">
        <v>6</v>
      </c>
    </row>
    <row r="26" spans="1:3" s="107" customFormat="1" ht="26.25">
      <c r="A26" s="1292" t="s">
        <v>77</v>
      </c>
      <c r="B26" s="1292"/>
      <c r="C26" s="1292"/>
    </row>
    <row r="27" spans="1:3" s="107" customFormat="1" ht="26.25">
      <c r="A27" s="1286" t="s">
        <v>70</v>
      </c>
      <c r="B27" s="1286"/>
      <c r="C27" s="1286"/>
    </row>
    <row r="28" spans="1:3" s="107" customFormat="1" ht="26.25">
      <c r="A28" s="1286" t="s">
        <v>71</v>
      </c>
      <c r="B28" s="1286"/>
      <c r="C28" s="1286"/>
    </row>
    <row r="29" s="107" customFormat="1" ht="21.75" customHeight="1">
      <c r="A29" s="152" t="s">
        <v>424</v>
      </c>
    </row>
    <row r="30" spans="1:3" s="107" customFormat="1" ht="21">
      <c r="A30" s="17" t="s">
        <v>478</v>
      </c>
      <c r="B30" s="17"/>
      <c r="C30" s="17"/>
    </row>
    <row r="31" spans="1:3" s="107" customFormat="1" ht="13.5" customHeight="1">
      <c r="A31" s="9"/>
      <c r="B31" s="9"/>
      <c r="C31" s="9"/>
    </row>
    <row r="32" spans="1:3" s="107" customFormat="1" ht="21">
      <c r="A32" s="112" t="s">
        <v>78</v>
      </c>
      <c r="B32" s="3" t="s">
        <v>479</v>
      </c>
      <c r="C32" s="3" t="s">
        <v>80</v>
      </c>
    </row>
    <row r="33" spans="1:5" s="107" customFormat="1" ht="23.25">
      <c r="A33" s="113" t="s">
        <v>79</v>
      </c>
      <c r="B33" s="110"/>
      <c r="C33" s="110"/>
      <c r="D33" s="1208"/>
      <c r="E33" s="1208"/>
    </row>
    <row r="34" spans="1:5" s="107" customFormat="1" ht="21.75" customHeight="1">
      <c r="A34" s="93" t="s">
        <v>460</v>
      </c>
      <c r="B34" s="84"/>
      <c r="C34" s="84"/>
      <c r="D34" s="1208"/>
      <c r="E34" s="1208"/>
    </row>
    <row r="35" spans="1:5" s="107" customFormat="1" ht="21.75" customHeight="1">
      <c r="A35" s="62" t="s">
        <v>465</v>
      </c>
      <c r="B35" s="109"/>
      <c r="C35" s="62"/>
      <c r="D35" s="1208"/>
      <c r="E35" s="1208"/>
    </row>
    <row r="36" spans="1:5" s="107" customFormat="1" ht="21.75" customHeight="1">
      <c r="A36" s="62" t="s">
        <v>466</v>
      </c>
      <c r="B36" s="109"/>
      <c r="C36" s="109"/>
      <c r="D36" s="1208"/>
      <c r="E36" s="1208"/>
    </row>
    <row r="37" spans="1:5" s="107" customFormat="1" ht="21.75" customHeight="1">
      <c r="A37" s="76" t="s">
        <v>461</v>
      </c>
      <c r="B37" s="62"/>
      <c r="C37" s="62"/>
      <c r="D37" s="1208"/>
      <c r="E37" s="1208"/>
    </row>
    <row r="38" spans="1:5" s="107" customFormat="1" ht="21.75" customHeight="1">
      <c r="A38" s="62" t="s">
        <v>467</v>
      </c>
      <c r="B38" s="109"/>
      <c r="C38" s="62"/>
      <c r="D38" s="1208"/>
      <c r="E38" s="1208"/>
    </row>
    <row r="39" spans="1:5" s="107" customFormat="1" ht="21.75" customHeight="1">
      <c r="A39" s="62" t="s">
        <v>468</v>
      </c>
      <c r="B39" s="109"/>
      <c r="C39" s="109"/>
      <c r="D39" s="1208"/>
      <c r="E39" s="1208"/>
    </row>
    <row r="40" spans="1:5" s="107" customFormat="1" ht="21.75" customHeight="1">
      <c r="A40" s="62" t="s">
        <v>469</v>
      </c>
      <c r="B40" s="109">
        <f>+' สธ.'!G19</f>
        <v>80000</v>
      </c>
      <c r="C40" s="109">
        <f>+B40</f>
        <v>80000</v>
      </c>
      <c r="D40" s="1208"/>
      <c r="E40" s="1208"/>
    </row>
    <row r="41" spans="1:5" s="107" customFormat="1" ht="21.75" customHeight="1">
      <c r="A41" s="62" t="s">
        <v>470</v>
      </c>
      <c r="B41" s="109"/>
      <c r="C41" s="62"/>
      <c r="D41" s="1208"/>
      <c r="E41" s="1208"/>
    </row>
    <row r="42" spans="1:5" s="107" customFormat="1" ht="21.75" customHeight="1">
      <c r="A42" s="76" t="s">
        <v>462</v>
      </c>
      <c r="B42" s="62"/>
      <c r="C42" s="62"/>
      <c r="D42" s="1208"/>
      <c r="E42" s="1208"/>
    </row>
    <row r="43" spans="1:5" s="107" customFormat="1" ht="21.75" customHeight="1">
      <c r="A43" s="62" t="s">
        <v>471</v>
      </c>
      <c r="B43" s="109"/>
      <c r="C43" s="62"/>
      <c r="D43" s="1208"/>
      <c r="E43" s="1208"/>
    </row>
    <row r="44" spans="1:5" s="107" customFormat="1" ht="21.75" customHeight="1">
      <c r="A44" s="62" t="s">
        <v>472</v>
      </c>
      <c r="B44" s="109"/>
      <c r="C44" s="62"/>
      <c r="D44" s="1208"/>
      <c r="E44" s="1208"/>
    </row>
    <row r="45" spans="1:5" s="107" customFormat="1" ht="21.75" customHeight="1">
      <c r="A45" s="76" t="s">
        <v>463</v>
      </c>
      <c r="B45" s="62"/>
      <c r="C45" s="62"/>
      <c r="D45" s="1208"/>
      <c r="E45" s="1208"/>
    </row>
    <row r="46" spans="1:5" s="107" customFormat="1" ht="21.75" customHeight="1">
      <c r="A46" s="62" t="s">
        <v>473</v>
      </c>
      <c r="B46" s="62"/>
      <c r="C46" s="62"/>
      <c r="D46" s="1208"/>
      <c r="E46" s="1208"/>
    </row>
    <row r="47" spans="1:5" s="107" customFormat="1" ht="21.75" customHeight="1">
      <c r="A47" s="76" t="s">
        <v>464</v>
      </c>
      <c r="B47" s="62"/>
      <c r="C47" s="62"/>
      <c r="D47" s="1208"/>
      <c r="E47" s="1208"/>
    </row>
    <row r="48" spans="1:5" s="107" customFormat="1" ht="21.75" customHeight="1">
      <c r="A48" s="87" t="s">
        <v>475</v>
      </c>
      <c r="B48" s="114">
        <f>+' สธ.'!G40</f>
        <v>67500</v>
      </c>
      <c r="C48" s="114">
        <f>+B48</f>
        <v>67500</v>
      </c>
      <c r="D48" s="1208"/>
      <c r="E48" s="1208"/>
    </row>
    <row r="49" spans="1:5" s="107" customFormat="1" ht="21.75" customHeight="1">
      <c r="A49" s="1202" t="s">
        <v>80</v>
      </c>
      <c r="B49" s="1203">
        <f>+B40+B48</f>
        <v>147500</v>
      </c>
      <c r="C49" s="1207">
        <f>+C40+C48</f>
        <v>147500</v>
      </c>
      <c r="D49" s="1208"/>
      <c r="E49" s="1208"/>
    </row>
    <row r="50" spans="4:5" s="107" customFormat="1" ht="21.75" customHeight="1">
      <c r="D50" s="1209">
        <v>8</v>
      </c>
      <c r="E50" s="1208"/>
    </row>
    <row r="51" spans="1:5" s="107" customFormat="1" ht="27.75">
      <c r="A51" s="1286" t="s">
        <v>77</v>
      </c>
      <c r="B51" s="1286"/>
      <c r="C51" s="1286"/>
      <c r="D51" s="1208"/>
      <c r="E51" s="1208"/>
    </row>
    <row r="52" spans="1:5" s="107" customFormat="1" ht="27.75">
      <c r="A52" s="1286" t="s">
        <v>70</v>
      </c>
      <c r="B52" s="1286"/>
      <c r="C52" s="1286"/>
      <c r="D52" s="1208"/>
      <c r="E52" s="1208"/>
    </row>
    <row r="53" spans="1:5" s="107" customFormat="1" ht="27.75">
      <c r="A53" s="1286" t="s">
        <v>71</v>
      </c>
      <c r="B53" s="1286"/>
      <c r="C53" s="1286"/>
      <c r="D53" s="1208"/>
      <c r="E53" s="1208"/>
    </row>
    <row r="54" spans="1:5" s="107" customFormat="1" ht="25.5">
      <c r="A54" s="152" t="s">
        <v>507</v>
      </c>
      <c r="D54" s="1208"/>
      <c r="E54" s="1208"/>
    </row>
    <row r="55" spans="1:5" s="107" customFormat="1" ht="23.25">
      <c r="A55" s="17" t="s">
        <v>508</v>
      </c>
      <c r="B55" s="17"/>
      <c r="C55" s="17"/>
      <c r="D55" s="1208"/>
      <c r="E55" s="1208"/>
    </row>
    <row r="56" spans="1:5" s="107" customFormat="1" ht="15" customHeight="1">
      <c r="A56" s="9"/>
      <c r="B56" s="9"/>
      <c r="C56" s="9"/>
      <c r="D56" s="1208"/>
      <c r="E56" s="1208"/>
    </row>
    <row r="57" spans="1:5" s="107" customFormat="1" ht="23.25">
      <c r="A57" s="112" t="s">
        <v>78</v>
      </c>
      <c r="B57" s="1200" t="s">
        <v>414</v>
      </c>
      <c r="C57" s="3" t="s">
        <v>80</v>
      </c>
      <c r="D57" s="1208"/>
      <c r="E57" s="1208"/>
    </row>
    <row r="58" spans="1:5" s="107" customFormat="1" ht="23.25">
      <c r="A58" s="113" t="s">
        <v>79</v>
      </c>
      <c r="B58" s="1201"/>
      <c r="C58" s="110"/>
      <c r="D58" s="1208"/>
      <c r="E58" s="1208"/>
    </row>
    <row r="59" spans="1:5" s="107" customFormat="1" ht="19.5" customHeight="1">
      <c r="A59" s="93" t="s">
        <v>460</v>
      </c>
      <c r="B59" s="84"/>
      <c r="C59" s="84"/>
      <c r="D59" s="1208"/>
      <c r="E59" s="1208"/>
    </row>
    <row r="60" spans="1:5" s="107" customFormat="1" ht="19.5" customHeight="1">
      <c r="A60" s="62" t="s">
        <v>465</v>
      </c>
      <c r="B60" s="109"/>
      <c r="C60" s="62"/>
      <c r="D60" s="1208"/>
      <c r="E60" s="1208"/>
    </row>
    <row r="61" spans="1:5" s="107" customFormat="1" ht="19.5" customHeight="1">
      <c r="A61" s="62" t="s">
        <v>466</v>
      </c>
      <c r="B61" s="109"/>
      <c r="C61" s="109"/>
      <c r="D61" s="1208"/>
      <c r="E61" s="1208"/>
    </row>
    <row r="62" spans="1:5" s="107" customFormat="1" ht="19.5" customHeight="1">
      <c r="A62" s="76" t="s">
        <v>461</v>
      </c>
      <c r="B62" s="62"/>
      <c r="C62" s="62"/>
      <c r="D62" s="1208"/>
      <c r="E62" s="1208"/>
    </row>
    <row r="63" spans="1:5" s="107" customFormat="1" ht="19.5" customHeight="1">
      <c r="A63" s="62" t="s">
        <v>467</v>
      </c>
      <c r="B63" s="109"/>
      <c r="C63" s="62"/>
      <c r="D63" s="1208"/>
      <c r="E63" s="1208"/>
    </row>
    <row r="64" spans="1:5" s="107" customFormat="1" ht="19.5" customHeight="1">
      <c r="A64" s="62" t="s">
        <v>468</v>
      </c>
      <c r="B64" s="109"/>
      <c r="C64" s="109"/>
      <c r="D64" s="1208"/>
      <c r="E64" s="1208"/>
    </row>
    <row r="65" spans="1:5" s="107" customFormat="1" ht="19.5" customHeight="1">
      <c r="A65" s="62" t="s">
        <v>469</v>
      </c>
      <c r="B65" s="109"/>
      <c r="C65" s="109"/>
      <c r="D65" s="1208"/>
      <c r="E65" s="1208"/>
    </row>
    <row r="66" spans="1:5" s="107" customFormat="1" ht="19.5" customHeight="1">
      <c r="A66" s="62" t="s">
        <v>470</v>
      </c>
      <c r="B66" s="109"/>
      <c r="C66" s="62"/>
      <c r="D66" s="1208"/>
      <c r="E66" s="1208"/>
    </row>
    <row r="67" spans="1:5" s="107" customFormat="1" ht="19.5" customHeight="1">
      <c r="A67" s="76" t="s">
        <v>462</v>
      </c>
      <c r="B67" s="62"/>
      <c r="C67" s="62"/>
      <c r="D67" s="1208"/>
      <c r="E67" s="1208"/>
    </row>
    <row r="68" spans="1:5" s="107" customFormat="1" ht="19.5" customHeight="1">
      <c r="A68" s="62" t="s">
        <v>471</v>
      </c>
      <c r="B68" s="109"/>
      <c r="C68" s="62"/>
      <c r="D68" s="1208"/>
      <c r="E68" s="1208"/>
    </row>
    <row r="69" spans="1:5" s="107" customFormat="1" ht="19.5" customHeight="1">
      <c r="A69" s="62" t="s">
        <v>472</v>
      </c>
      <c r="B69" s="109"/>
      <c r="C69" s="62"/>
      <c r="D69" s="1208"/>
      <c r="E69" s="1208"/>
    </row>
    <row r="70" spans="1:5" s="107" customFormat="1" ht="19.5" customHeight="1">
      <c r="A70" s="76" t="s">
        <v>463</v>
      </c>
      <c r="B70" s="62"/>
      <c r="C70" s="62"/>
      <c r="D70" s="1208"/>
      <c r="E70" s="1208"/>
    </row>
    <row r="71" spans="1:5" s="107" customFormat="1" ht="19.5" customHeight="1">
      <c r="A71" s="62" t="s">
        <v>473</v>
      </c>
      <c r="B71" s="62"/>
      <c r="C71" s="62"/>
      <c r="D71" s="1208"/>
      <c r="E71" s="1208"/>
    </row>
    <row r="72" spans="1:5" s="107" customFormat="1" ht="19.5" customHeight="1">
      <c r="A72" s="76" t="s">
        <v>464</v>
      </c>
      <c r="B72" s="62"/>
      <c r="C72" s="62"/>
      <c r="D72" s="1208"/>
      <c r="E72" s="1208"/>
    </row>
    <row r="73" spans="1:5" s="107" customFormat="1" ht="19.5" customHeight="1">
      <c r="A73" s="87" t="s">
        <v>474</v>
      </c>
      <c r="B73" s="114">
        <f>+สงเคราะห์!G22</f>
        <v>12000</v>
      </c>
      <c r="C73" s="114">
        <f>+B73</f>
        <v>12000</v>
      </c>
      <c r="D73" s="1208"/>
      <c r="E73" s="1208"/>
    </row>
    <row r="74" spans="1:5" s="107" customFormat="1" ht="19.5" customHeight="1">
      <c r="A74" s="1202" t="s">
        <v>80</v>
      </c>
      <c r="B74" s="1203">
        <f>+B73</f>
        <v>12000</v>
      </c>
      <c r="C74" s="1207">
        <f>+C73</f>
        <v>12000</v>
      </c>
      <c r="D74" s="1208"/>
      <c r="E74" s="1208"/>
    </row>
    <row r="75" spans="1:5" s="107" customFormat="1" ht="22.5" customHeight="1">
      <c r="A75" s="1208"/>
      <c r="B75" s="1208"/>
      <c r="C75" s="1208"/>
      <c r="D75" s="1209">
        <v>9</v>
      </c>
      <c r="E75" s="1208"/>
    </row>
    <row r="76" spans="1:3" ht="27.75">
      <c r="A76" s="1286" t="s">
        <v>77</v>
      </c>
      <c r="B76" s="1286"/>
      <c r="C76" s="1286"/>
    </row>
    <row r="77" spans="1:3" ht="27.75">
      <c r="A77" s="1286" t="s">
        <v>70</v>
      </c>
      <c r="B77" s="1286"/>
      <c r="C77" s="1286"/>
    </row>
    <row r="78" spans="1:3" ht="27.75">
      <c r="A78" s="1286" t="s">
        <v>71</v>
      </c>
      <c r="B78" s="1286"/>
      <c r="C78" s="1286"/>
    </row>
    <row r="79" spans="1:3" ht="25.5">
      <c r="A79" s="152" t="s">
        <v>424</v>
      </c>
      <c r="B79" s="107"/>
      <c r="C79" s="107"/>
    </row>
    <row r="80" spans="1:3" ht="23.25">
      <c r="A80" s="17" t="s">
        <v>512</v>
      </c>
      <c r="B80" s="17"/>
      <c r="C80" s="17"/>
    </row>
    <row r="81" spans="1:3" ht="13.5" customHeight="1">
      <c r="A81" s="9"/>
      <c r="B81" s="9"/>
      <c r="C81" s="9"/>
    </row>
    <row r="82" spans="1:4" ht="21" customHeight="1">
      <c r="A82" s="112" t="s">
        <v>78</v>
      </c>
      <c r="B82" s="1200" t="s">
        <v>415</v>
      </c>
      <c r="C82" s="3" t="s">
        <v>80</v>
      </c>
      <c r="D82" s="1209" t="s">
        <v>896</v>
      </c>
    </row>
    <row r="83" spans="1:3" ht="21" customHeight="1">
      <c r="A83" s="113" t="s">
        <v>79</v>
      </c>
      <c r="B83" s="1201" t="s">
        <v>416</v>
      </c>
      <c r="C83" s="110"/>
    </row>
    <row r="84" spans="1:3" ht="19.5" customHeight="1">
      <c r="A84" s="93" t="s">
        <v>460</v>
      </c>
      <c r="B84" s="84"/>
      <c r="C84" s="84"/>
    </row>
    <row r="85" spans="1:3" ht="19.5" customHeight="1">
      <c r="A85" s="62" t="s">
        <v>82</v>
      </c>
      <c r="B85" s="109"/>
      <c r="C85" s="62"/>
    </row>
    <row r="86" spans="1:3" ht="19.5" customHeight="1">
      <c r="A86" s="62" t="s">
        <v>85</v>
      </c>
      <c r="B86" s="109"/>
      <c r="C86" s="109"/>
    </row>
    <row r="87" spans="1:3" ht="19.5" customHeight="1">
      <c r="A87" s="76" t="s">
        <v>461</v>
      </c>
      <c r="B87" s="62"/>
      <c r="C87" s="62"/>
    </row>
    <row r="88" spans="1:3" ht="19.5" customHeight="1">
      <c r="A88" s="62" t="s">
        <v>86</v>
      </c>
      <c r="B88" s="109"/>
      <c r="C88" s="109"/>
    </row>
    <row r="89" spans="1:3" ht="19.5" customHeight="1">
      <c r="A89" s="62" t="s">
        <v>87</v>
      </c>
      <c r="B89" s="109">
        <f>+เข้มแข็ง!G59</f>
        <v>585000</v>
      </c>
      <c r="C89" s="109">
        <f>+B89</f>
        <v>585000</v>
      </c>
    </row>
    <row r="90" spans="1:3" ht="19.5" customHeight="1">
      <c r="A90" s="62" t="s">
        <v>88</v>
      </c>
      <c r="B90" s="109"/>
      <c r="C90" s="109"/>
    </row>
    <row r="91" spans="1:3" ht="19.5" customHeight="1">
      <c r="A91" s="62" t="s">
        <v>92</v>
      </c>
      <c r="B91" s="109"/>
      <c r="C91" s="62"/>
    </row>
    <row r="92" spans="1:3" ht="19.5" customHeight="1">
      <c r="A92" s="76" t="s">
        <v>462</v>
      </c>
      <c r="B92" s="62"/>
      <c r="C92" s="62"/>
    </row>
    <row r="93" spans="1:3" ht="19.5" customHeight="1">
      <c r="A93" s="62" t="s">
        <v>93</v>
      </c>
      <c r="B93" s="109"/>
      <c r="C93" s="62"/>
    </row>
    <row r="94" spans="1:3" ht="19.5" customHeight="1">
      <c r="A94" s="62" t="s">
        <v>94</v>
      </c>
      <c r="B94" s="109"/>
      <c r="C94" s="109"/>
    </row>
    <row r="95" spans="1:3" ht="19.5" customHeight="1">
      <c r="A95" s="76" t="s">
        <v>463</v>
      </c>
      <c r="B95" s="62"/>
      <c r="C95" s="62"/>
    </row>
    <row r="96" spans="1:3" ht="19.5" customHeight="1">
      <c r="A96" s="62" t="s">
        <v>95</v>
      </c>
      <c r="B96" s="62"/>
      <c r="C96" s="62"/>
    </row>
    <row r="97" spans="1:3" ht="19.5" customHeight="1">
      <c r="A97" s="76" t="s">
        <v>464</v>
      </c>
      <c r="B97" s="62"/>
      <c r="C97" s="62"/>
    </row>
    <row r="98" spans="1:3" ht="19.5" customHeight="1">
      <c r="A98" s="87" t="s">
        <v>96</v>
      </c>
      <c r="B98" s="114">
        <f>+เข้มแข็ง!G81</f>
        <v>93000</v>
      </c>
      <c r="C98" s="114">
        <f>+B98</f>
        <v>93000</v>
      </c>
    </row>
    <row r="99" spans="1:3" ht="26.25" customHeight="1">
      <c r="A99" s="1202" t="s">
        <v>80</v>
      </c>
      <c r="B99" s="1203">
        <f>+B89+B98</f>
        <v>678000</v>
      </c>
      <c r="C99" s="1207">
        <f>+C89+C98</f>
        <v>678000</v>
      </c>
    </row>
    <row r="100" ht="21.75">
      <c r="D100" s="1209">
        <v>11</v>
      </c>
    </row>
    <row r="101" spans="1:3" ht="24.75" customHeight="1">
      <c r="A101" s="1286" t="s">
        <v>77</v>
      </c>
      <c r="B101" s="1286"/>
      <c r="C101" s="1286"/>
    </row>
    <row r="102" spans="1:3" ht="24.75" customHeight="1">
      <c r="A102" s="1286" t="s">
        <v>70</v>
      </c>
      <c r="B102" s="1286"/>
      <c r="C102" s="1286"/>
    </row>
    <row r="103" spans="1:3" ht="24.75" customHeight="1">
      <c r="A103" s="1286" t="s">
        <v>71</v>
      </c>
      <c r="B103" s="1286"/>
      <c r="C103" s="1286"/>
    </row>
    <row r="104" spans="1:3" ht="22.5" customHeight="1">
      <c r="A104" s="152" t="s">
        <v>608</v>
      </c>
      <c r="B104" s="111"/>
      <c r="C104" s="111"/>
    </row>
    <row r="105" spans="1:4" ht="22.5" customHeight="1">
      <c r="A105" s="17" t="s">
        <v>609</v>
      </c>
      <c r="B105" s="17"/>
      <c r="C105" s="17"/>
      <c r="D105" s="1209"/>
    </row>
    <row r="106" spans="1:3" ht="13.5" customHeight="1">
      <c r="A106" s="9"/>
      <c r="B106" s="9"/>
      <c r="C106" s="9"/>
    </row>
    <row r="107" spans="1:3" ht="23.25">
      <c r="A107" s="112" t="s">
        <v>78</v>
      </c>
      <c r="B107" s="3" t="s">
        <v>610</v>
      </c>
      <c r="C107" s="3" t="s">
        <v>80</v>
      </c>
    </row>
    <row r="108" spans="1:3" ht="23.25">
      <c r="A108" s="113" t="s">
        <v>79</v>
      </c>
      <c r="B108" s="110"/>
      <c r="C108" s="110"/>
    </row>
    <row r="109" spans="1:3" ht="21" customHeight="1">
      <c r="A109" s="93" t="s">
        <v>477</v>
      </c>
      <c r="B109" s="84"/>
      <c r="C109" s="84"/>
    </row>
    <row r="110" spans="1:3" ht="21" customHeight="1">
      <c r="A110" s="294" t="s">
        <v>305</v>
      </c>
      <c r="B110" s="109">
        <f>+งบกลาง!G13</f>
        <v>60920</v>
      </c>
      <c r="C110" s="109">
        <f aca="true" t="shared" si="0" ref="C110:C116">+B110</f>
        <v>60920</v>
      </c>
    </row>
    <row r="111" spans="1:3" ht="21" customHeight="1">
      <c r="A111" s="294" t="s">
        <v>306</v>
      </c>
      <c r="B111" s="109">
        <f>+งบกลาง!G16</f>
        <v>6284400</v>
      </c>
      <c r="C111" s="109">
        <f t="shared" si="0"/>
        <v>6284400</v>
      </c>
    </row>
    <row r="112" spans="1:3" ht="21" customHeight="1">
      <c r="A112" s="294" t="s">
        <v>310</v>
      </c>
      <c r="B112" s="109">
        <f>+งบกลาง!G17</f>
        <v>1920000</v>
      </c>
      <c r="C112" s="109">
        <f t="shared" si="0"/>
        <v>1920000</v>
      </c>
    </row>
    <row r="113" spans="1:3" ht="21" customHeight="1">
      <c r="A113" s="294" t="s">
        <v>307</v>
      </c>
      <c r="B113" s="109">
        <f>+งบกลาง!G18</f>
        <v>180000</v>
      </c>
      <c r="C113" s="109">
        <f t="shared" si="0"/>
        <v>180000</v>
      </c>
    </row>
    <row r="114" spans="1:3" ht="21" customHeight="1">
      <c r="A114" s="298" t="s">
        <v>308</v>
      </c>
      <c r="B114" s="109">
        <f>+งบกลาง!G19</f>
        <v>517320</v>
      </c>
      <c r="C114" s="109">
        <f t="shared" si="0"/>
        <v>517320</v>
      </c>
    </row>
    <row r="115" spans="1:3" ht="21" customHeight="1">
      <c r="A115" s="294" t="s">
        <v>309</v>
      </c>
      <c r="B115" s="109">
        <f>+งบกลาง!G21+งบกลาง!G23</f>
        <v>105000</v>
      </c>
      <c r="C115" s="109">
        <f t="shared" si="0"/>
        <v>105000</v>
      </c>
    </row>
    <row r="116" spans="1:3" ht="21" customHeight="1">
      <c r="A116" s="1213" t="s">
        <v>311</v>
      </c>
      <c r="B116" s="109">
        <f>+งบกลาง!G24</f>
        <v>139550</v>
      </c>
      <c r="C116" s="109">
        <f t="shared" si="0"/>
        <v>139550</v>
      </c>
    </row>
    <row r="117" spans="1:3" ht="21" customHeight="1">
      <c r="A117" s="87"/>
      <c r="B117" s="114"/>
      <c r="C117" s="87"/>
    </row>
    <row r="118" spans="1:3" ht="21" customHeight="1" thickBot="1">
      <c r="A118" s="1202" t="s">
        <v>80</v>
      </c>
      <c r="B118" s="1203">
        <f>+B110+B111+B112+B113+B114+B115+B116</f>
        <v>9207190</v>
      </c>
      <c r="C118" s="1207">
        <f>+C110+C111+C112+C113+C114+C115+C116</f>
        <v>9207190</v>
      </c>
    </row>
    <row r="119" spans="1:3" ht="28.5" customHeight="1" thickBot="1">
      <c r="A119" s="1290" t="s">
        <v>53</v>
      </c>
      <c r="B119" s="1291"/>
      <c r="C119" s="1210">
        <f>+C24+C49+C74+C99+C118+'สรุปแผนงาน(2)'!D24+'สรุปแผนงาน(2)'!D49+'สรุปแผนงาน(2)'!D75+'สรุปแผนงาน(2)'!D102+'สรุปแผน (3)'!E24</f>
        <v>28302000</v>
      </c>
    </row>
    <row r="120" ht="21" customHeight="1"/>
    <row r="121" ht="21" customHeight="1"/>
    <row r="122" ht="21" customHeight="1"/>
    <row r="123" ht="21" customHeight="1"/>
    <row r="130" ht="18" customHeight="1"/>
  </sheetData>
  <sheetProtection/>
  <mergeCells count="16">
    <mergeCell ref="A52:C52"/>
    <mergeCell ref="A27:C27"/>
    <mergeCell ref="A2:C2"/>
    <mergeCell ref="A1:C1"/>
    <mergeCell ref="A3:C3"/>
    <mergeCell ref="A26:C26"/>
    <mergeCell ref="A119:B119"/>
    <mergeCell ref="A28:C28"/>
    <mergeCell ref="A102:C102"/>
    <mergeCell ref="A103:C103"/>
    <mergeCell ref="A101:C101"/>
    <mergeCell ref="A53:C53"/>
    <mergeCell ref="A77:C77"/>
    <mergeCell ref="A76:C76"/>
    <mergeCell ref="A78:C78"/>
    <mergeCell ref="A51:C51"/>
  </mergeCells>
  <printOptions/>
  <pageMargins left="0.95" right="0.31" top="0.82" bottom="0.37" header="0.5" footer="0.3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view="pageBreakPreview" zoomScaleSheetLayoutView="100" zoomScalePageLayoutView="0" workbookViewId="0" topLeftCell="A91">
      <selection activeCell="A103" sqref="A103:IV104"/>
    </sheetView>
  </sheetViews>
  <sheetFormatPr defaultColWidth="9.140625" defaultRowHeight="21.75"/>
  <cols>
    <col min="1" max="1" width="54.57421875" style="107" customWidth="1"/>
    <col min="2" max="2" width="30.7109375" style="107" customWidth="1"/>
    <col min="3" max="3" width="29.28125" style="107" customWidth="1"/>
    <col min="4" max="4" width="26.421875" style="107" customWidth="1"/>
    <col min="5" max="5" width="5.28125" style="107" customWidth="1"/>
    <col min="6" max="16384" width="9.140625" style="107" customWidth="1"/>
  </cols>
  <sheetData>
    <row r="1" spans="1:4" ht="26.25">
      <c r="A1" s="1286" t="s">
        <v>77</v>
      </c>
      <c r="B1" s="1286"/>
      <c r="C1" s="1286"/>
      <c r="D1" s="1286"/>
    </row>
    <row r="2" spans="1:4" ht="26.25">
      <c r="A2" s="1286" t="s">
        <v>70</v>
      </c>
      <c r="B2" s="1286"/>
      <c r="C2" s="1286"/>
      <c r="D2" s="1286"/>
    </row>
    <row r="3" spans="1:4" ht="26.25">
      <c r="A3" s="1286" t="s">
        <v>71</v>
      </c>
      <c r="B3" s="1286"/>
      <c r="C3" s="1286"/>
      <c r="D3" s="1286"/>
    </row>
    <row r="4" ht="23.25">
      <c r="A4" s="152" t="s">
        <v>507</v>
      </c>
    </row>
    <row r="5" spans="1:4" ht="21">
      <c r="A5" s="17" t="s">
        <v>530</v>
      </c>
      <c r="B5" s="17"/>
      <c r="C5" s="17"/>
      <c r="D5" s="17"/>
    </row>
    <row r="6" spans="1:4" ht="21">
      <c r="A6" s="9"/>
      <c r="B6" s="9"/>
      <c r="C6" s="9"/>
      <c r="D6" s="9"/>
    </row>
    <row r="7" spans="1:4" ht="21">
      <c r="A7" s="112" t="s">
        <v>78</v>
      </c>
      <c r="B7" s="1200" t="s">
        <v>531</v>
      </c>
      <c r="C7" s="1200" t="s">
        <v>532</v>
      </c>
      <c r="D7" s="3" t="s">
        <v>80</v>
      </c>
    </row>
    <row r="8" spans="1:4" ht="21">
      <c r="A8" s="113" t="s">
        <v>79</v>
      </c>
      <c r="B8" s="1201"/>
      <c r="C8" s="1201" t="s">
        <v>411</v>
      </c>
      <c r="D8" s="110"/>
    </row>
    <row r="9" spans="1:4" ht="21">
      <c r="A9" s="93" t="s">
        <v>460</v>
      </c>
      <c r="B9" s="84"/>
      <c r="C9" s="84"/>
      <c r="D9" s="84"/>
    </row>
    <row r="10" spans="1:4" ht="21">
      <c r="A10" s="62" t="s">
        <v>465</v>
      </c>
      <c r="B10" s="109"/>
      <c r="C10" s="62"/>
      <c r="D10" s="62"/>
    </row>
    <row r="11" spans="1:4" ht="21">
      <c r="A11" s="62" t="s">
        <v>466</v>
      </c>
      <c r="B11" s="109"/>
      <c r="C11" s="109"/>
      <c r="D11" s="109"/>
    </row>
    <row r="12" spans="1:4" ht="21">
      <c r="A12" s="76" t="s">
        <v>461</v>
      </c>
      <c r="B12" s="62"/>
      <c r="C12" s="62"/>
      <c r="D12" s="62"/>
    </row>
    <row r="13" spans="1:4" ht="21">
      <c r="A13" s="62" t="s">
        <v>467</v>
      </c>
      <c r="B13" s="109"/>
      <c r="C13" s="62"/>
      <c r="D13" s="109"/>
    </row>
    <row r="14" spans="1:4" ht="21">
      <c r="A14" s="62" t="s">
        <v>468</v>
      </c>
      <c r="B14" s="109">
        <f>+ศาสนา!G34</f>
        <v>160000</v>
      </c>
      <c r="C14" s="109">
        <f>+ศาสนา!G99</f>
        <v>300000</v>
      </c>
      <c r="D14" s="109">
        <f>+B14+C14</f>
        <v>460000</v>
      </c>
    </row>
    <row r="15" spans="1:4" ht="21">
      <c r="A15" s="62" t="s">
        <v>469</v>
      </c>
      <c r="B15" s="109"/>
      <c r="C15" s="109"/>
      <c r="D15" s="109"/>
    </row>
    <row r="16" spans="1:4" ht="21">
      <c r="A16" s="62" t="s">
        <v>470</v>
      </c>
      <c r="B16" s="109"/>
      <c r="C16" s="62"/>
      <c r="D16" s="109"/>
    </row>
    <row r="17" spans="1:4" ht="21">
      <c r="A17" s="76" t="s">
        <v>462</v>
      </c>
      <c r="B17" s="62"/>
      <c r="C17" s="62"/>
      <c r="D17" s="62"/>
    </row>
    <row r="18" spans="1:4" ht="21">
      <c r="A18" s="62" t="s">
        <v>471</v>
      </c>
      <c r="B18" s="109">
        <f>+ศาสนา!G61</f>
        <v>330000</v>
      </c>
      <c r="C18" s="62"/>
      <c r="D18" s="109">
        <f>+B18</f>
        <v>330000</v>
      </c>
    </row>
    <row r="19" spans="1:4" ht="21">
      <c r="A19" s="62" t="s">
        <v>472</v>
      </c>
      <c r="B19" s="109"/>
      <c r="C19" s="109"/>
      <c r="D19" s="62"/>
    </row>
    <row r="20" spans="1:4" ht="21">
      <c r="A20" s="76" t="s">
        <v>463</v>
      </c>
      <c r="B20" s="62"/>
      <c r="C20" s="62"/>
      <c r="D20" s="62"/>
    </row>
    <row r="21" spans="1:4" ht="21">
      <c r="A21" s="62" t="s">
        <v>473</v>
      </c>
      <c r="B21" s="62"/>
      <c r="C21" s="62"/>
      <c r="D21" s="62"/>
    </row>
    <row r="22" spans="1:4" ht="21">
      <c r="A22" s="76" t="s">
        <v>81</v>
      </c>
      <c r="B22" s="62"/>
      <c r="C22" s="62"/>
      <c r="D22" s="62"/>
    </row>
    <row r="23" spans="1:4" ht="21">
      <c r="A23" s="87" t="s">
        <v>474</v>
      </c>
      <c r="B23" s="114">
        <f>+ศาสนา!G68</f>
        <v>50000</v>
      </c>
      <c r="C23" s="114">
        <f>+ศาสนา!G142</f>
        <v>102000</v>
      </c>
      <c r="D23" s="114">
        <f>+B23+C23</f>
        <v>152000</v>
      </c>
    </row>
    <row r="24" spans="1:4" ht="21">
      <c r="A24" s="1202" t="s">
        <v>80</v>
      </c>
      <c r="B24" s="1203">
        <f>+B14+B18+B23</f>
        <v>540000</v>
      </c>
      <c r="C24" s="1203">
        <f>+C14+C23</f>
        <v>402000</v>
      </c>
      <c r="D24" s="1207">
        <f>+D14+D18+D23</f>
        <v>942000</v>
      </c>
    </row>
    <row r="25" ht="24.75" customHeight="1">
      <c r="E25" s="1211">
        <v>12</v>
      </c>
    </row>
    <row r="26" spans="1:5" ht="26.25">
      <c r="A26" s="1286" t="s">
        <v>77</v>
      </c>
      <c r="B26" s="1286"/>
      <c r="C26" s="1286"/>
      <c r="D26" s="1286"/>
      <c r="E26" s="1211"/>
    </row>
    <row r="27" spans="1:5" ht="26.25">
      <c r="A27" s="1286" t="s">
        <v>70</v>
      </c>
      <c r="B27" s="1286"/>
      <c r="C27" s="1286"/>
      <c r="D27" s="1286"/>
      <c r="E27" s="1211"/>
    </row>
    <row r="28" spans="1:5" ht="26.25">
      <c r="A28" s="1286" t="s">
        <v>71</v>
      </c>
      <c r="B28" s="1286"/>
      <c r="C28" s="1286"/>
      <c r="D28" s="1286"/>
      <c r="E28" s="1211"/>
    </row>
    <row r="29" spans="1:5" ht="23.25">
      <c r="A29" s="152" t="s">
        <v>513</v>
      </c>
      <c r="E29" s="1211"/>
    </row>
    <row r="30" spans="1:5" ht="21">
      <c r="A30" s="17" t="s">
        <v>184</v>
      </c>
      <c r="B30" s="17"/>
      <c r="C30" s="17"/>
      <c r="E30" s="1211"/>
    </row>
    <row r="31" spans="1:5" ht="21">
      <c r="A31" s="9"/>
      <c r="B31" s="9"/>
      <c r="C31" s="9"/>
      <c r="E31" s="1211"/>
    </row>
    <row r="32" spans="1:5" ht="21">
      <c r="A32" s="112" t="s">
        <v>78</v>
      </c>
      <c r="B32" s="1200" t="s">
        <v>185</v>
      </c>
      <c r="C32" s="1204" t="s">
        <v>186</v>
      </c>
      <c r="D32" s="3" t="s">
        <v>80</v>
      </c>
      <c r="E32" s="1211"/>
    </row>
    <row r="33" spans="1:5" ht="21">
      <c r="A33" s="113" t="s">
        <v>79</v>
      </c>
      <c r="B33" s="1201" t="s">
        <v>896</v>
      </c>
      <c r="C33" s="1201" t="s">
        <v>896</v>
      </c>
      <c r="D33" s="110"/>
      <c r="E33" s="1211"/>
    </row>
    <row r="34" spans="1:5" ht="21">
      <c r="A34" s="93" t="s">
        <v>460</v>
      </c>
      <c r="B34" s="84"/>
      <c r="C34" s="84"/>
      <c r="D34" s="84"/>
      <c r="E34" s="1211"/>
    </row>
    <row r="35" spans="1:5" ht="21">
      <c r="A35" s="62" t="s">
        <v>465</v>
      </c>
      <c r="B35" s="109"/>
      <c r="C35" s="62"/>
      <c r="D35" s="182"/>
      <c r="E35" s="1211"/>
    </row>
    <row r="36" spans="1:5" ht="21">
      <c r="A36" s="62" t="s">
        <v>466</v>
      </c>
      <c r="B36" s="109"/>
      <c r="C36" s="109"/>
      <c r="D36" s="182"/>
      <c r="E36" s="1211"/>
    </row>
    <row r="37" spans="1:5" ht="21">
      <c r="A37" s="76" t="s">
        <v>461</v>
      </c>
      <c r="B37" s="62"/>
      <c r="C37" s="62"/>
      <c r="D37" s="182"/>
      <c r="E37" s="1211"/>
    </row>
    <row r="38" spans="1:5" ht="21">
      <c r="A38" s="62" t="s">
        <v>467</v>
      </c>
      <c r="B38" s="109"/>
      <c r="C38" s="62"/>
      <c r="D38" s="182"/>
      <c r="E38" s="1211"/>
    </row>
    <row r="39" spans="1:5" ht="21">
      <c r="A39" s="62" t="s">
        <v>468</v>
      </c>
      <c r="B39" s="109">
        <f>+เกษตร!G22</f>
        <v>20000</v>
      </c>
      <c r="C39" s="109">
        <f>+เกษตร!G41</f>
        <v>50000</v>
      </c>
      <c r="D39" s="182">
        <f>+B39+C39</f>
        <v>70000</v>
      </c>
      <c r="E39" s="1211"/>
    </row>
    <row r="40" spans="1:5" ht="21">
      <c r="A40" s="62" t="s">
        <v>469</v>
      </c>
      <c r="B40" s="109"/>
      <c r="C40" s="109">
        <f>+B40</f>
        <v>0</v>
      </c>
      <c r="D40" s="182"/>
      <c r="E40" s="1211"/>
    </row>
    <row r="41" spans="1:5" ht="21">
      <c r="A41" s="62" t="s">
        <v>470</v>
      </c>
      <c r="B41" s="109"/>
      <c r="C41" s="62"/>
      <c r="D41" s="182"/>
      <c r="E41" s="1211"/>
    </row>
    <row r="42" spans="1:5" ht="21">
      <c r="A42" s="76" t="s">
        <v>462</v>
      </c>
      <c r="B42" s="62"/>
      <c r="C42" s="62"/>
      <c r="D42" s="182"/>
      <c r="E42" s="1211"/>
    </row>
    <row r="43" spans="1:5" ht="21">
      <c r="A43" s="62" t="s">
        <v>471</v>
      </c>
      <c r="B43" s="109"/>
      <c r="C43" s="62"/>
      <c r="D43" s="182"/>
      <c r="E43" s="1211"/>
    </row>
    <row r="44" spans="1:5" ht="21">
      <c r="A44" s="62" t="s">
        <v>472</v>
      </c>
      <c r="B44" s="109"/>
      <c r="C44" s="109"/>
      <c r="D44" s="182"/>
      <c r="E44" s="1211"/>
    </row>
    <row r="45" spans="1:5" ht="21">
      <c r="A45" s="76" t="s">
        <v>463</v>
      </c>
      <c r="B45" s="62"/>
      <c r="C45" s="62"/>
      <c r="D45" s="182"/>
      <c r="E45" s="1211"/>
    </row>
    <row r="46" spans="1:5" ht="21">
      <c r="A46" s="62" t="s">
        <v>473</v>
      </c>
      <c r="B46" s="62"/>
      <c r="C46" s="62"/>
      <c r="D46" s="182"/>
      <c r="E46" s="1211"/>
    </row>
    <row r="47" spans="1:5" ht="21">
      <c r="A47" s="76" t="s">
        <v>464</v>
      </c>
      <c r="B47" s="62"/>
      <c r="C47" s="62"/>
      <c r="D47" s="182"/>
      <c r="E47" s="1211"/>
    </row>
    <row r="48" spans="1:5" ht="21">
      <c r="A48" s="87" t="s">
        <v>474</v>
      </c>
      <c r="B48" s="114"/>
      <c r="C48" s="114"/>
      <c r="D48" s="1212"/>
      <c r="E48" s="1211"/>
    </row>
    <row r="49" spans="1:5" ht="21">
      <c r="A49" s="1202" t="s">
        <v>80</v>
      </c>
      <c r="B49" s="1203">
        <f>+B39+B40</f>
        <v>20000</v>
      </c>
      <c r="C49" s="1207">
        <f>+C39+C40</f>
        <v>50000</v>
      </c>
      <c r="D49" s="1207">
        <f>+D39</f>
        <v>70000</v>
      </c>
      <c r="E49" s="1211"/>
    </row>
    <row r="51" ht="18.75">
      <c r="E51" s="1206">
        <v>13</v>
      </c>
    </row>
    <row r="52" spans="1:5" ht="26.25">
      <c r="A52" s="1286" t="s">
        <v>77</v>
      </c>
      <c r="B52" s="1286"/>
      <c r="C52" s="1286"/>
      <c r="D52" s="1286"/>
      <c r="E52" s="1286"/>
    </row>
    <row r="53" spans="1:5" ht="26.25">
      <c r="A53" s="1286" t="s">
        <v>70</v>
      </c>
      <c r="B53" s="1286"/>
      <c r="C53" s="1286"/>
      <c r="D53" s="1286"/>
      <c r="E53" s="1286"/>
    </row>
    <row r="54" spans="1:5" ht="26.25">
      <c r="A54" s="1286" t="s">
        <v>71</v>
      </c>
      <c r="B54" s="1286"/>
      <c r="C54" s="1286"/>
      <c r="D54" s="1286"/>
      <c r="E54" s="1286"/>
    </row>
    <row r="55" ht="23.25">
      <c r="A55" s="152" t="s">
        <v>424</v>
      </c>
    </row>
    <row r="56" spans="1:5" ht="21">
      <c r="A56" s="17" t="s">
        <v>459</v>
      </c>
      <c r="B56" s="17"/>
      <c r="C56" s="17"/>
      <c r="D56" s="17"/>
      <c r="E56" s="17"/>
    </row>
    <row r="57" spans="1:5" ht="21">
      <c r="A57" s="9"/>
      <c r="B57" s="9"/>
      <c r="C57" s="9"/>
      <c r="D57" s="5"/>
      <c r="E57" s="5"/>
    </row>
    <row r="58" spans="1:5" ht="21">
      <c r="A58" s="112" t="s">
        <v>78</v>
      </c>
      <c r="B58" s="1204" t="s">
        <v>303</v>
      </c>
      <c r="C58" s="1204" t="s">
        <v>302</v>
      </c>
      <c r="D58" s="3" t="s">
        <v>80</v>
      </c>
      <c r="E58" s="117"/>
    </row>
    <row r="59" spans="1:4" ht="21">
      <c r="A59" s="113" t="s">
        <v>79</v>
      </c>
      <c r="B59" s="1205" t="s">
        <v>304</v>
      </c>
      <c r="C59" s="1205" t="s">
        <v>413</v>
      </c>
      <c r="D59" s="1201" t="s">
        <v>896</v>
      </c>
    </row>
    <row r="60" spans="1:4" ht="21">
      <c r="A60" s="93" t="s">
        <v>460</v>
      </c>
      <c r="B60" s="84"/>
      <c r="C60" s="84"/>
      <c r="D60" s="84"/>
    </row>
    <row r="61" spans="1:4" ht="21">
      <c r="A61" s="62" t="s">
        <v>82</v>
      </c>
      <c r="B61" s="62"/>
      <c r="C61" s="62"/>
      <c r="D61" s="62"/>
    </row>
    <row r="62" spans="1:4" ht="21">
      <c r="A62" s="62" t="s">
        <v>85</v>
      </c>
      <c r="B62" s="109">
        <f>+' กศ.'!G18</f>
        <v>994260</v>
      </c>
      <c r="C62" s="109"/>
      <c r="D62" s="109">
        <f>+B62</f>
        <v>994260</v>
      </c>
    </row>
    <row r="63" spans="1:4" ht="21">
      <c r="A63" s="76" t="s">
        <v>461</v>
      </c>
      <c r="B63" s="109"/>
      <c r="C63" s="62"/>
      <c r="D63" s="62"/>
    </row>
    <row r="64" spans="1:4" ht="21">
      <c r="A64" s="62" t="s">
        <v>86</v>
      </c>
      <c r="B64" s="109">
        <f>+' กศ.'!G23</f>
        <v>7000</v>
      </c>
      <c r="C64" s="62"/>
      <c r="D64" s="109">
        <f>+B64</f>
        <v>7000</v>
      </c>
    </row>
    <row r="65" spans="1:4" ht="21">
      <c r="A65" s="62" t="s">
        <v>87</v>
      </c>
      <c r="B65" s="109"/>
      <c r="C65" s="109">
        <f>+' กศ.'!G71</f>
        <v>347000</v>
      </c>
      <c r="D65" s="109">
        <f>+C65</f>
        <v>347000</v>
      </c>
    </row>
    <row r="66" spans="1:4" ht="21">
      <c r="A66" s="62" t="s">
        <v>88</v>
      </c>
      <c r="B66" s="109"/>
      <c r="C66" s="109">
        <f>+' กศ.'!G77</f>
        <v>446400</v>
      </c>
      <c r="D66" s="109">
        <f>+C66</f>
        <v>446400</v>
      </c>
    </row>
    <row r="67" spans="1:4" ht="21">
      <c r="A67" s="62" t="s">
        <v>92</v>
      </c>
      <c r="B67" s="62"/>
      <c r="C67" s="62"/>
      <c r="D67" s="62"/>
    </row>
    <row r="68" spans="1:4" ht="21">
      <c r="A68" s="76" t="s">
        <v>462</v>
      </c>
      <c r="B68" s="62"/>
      <c r="C68" s="62"/>
      <c r="D68" s="62"/>
    </row>
    <row r="69" spans="1:4" ht="21">
      <c r="A69" s="62" t="s">
        <v>93</v>
      </c>
      <c r="B69" s="109"/>
      <c r="C69" s="109">
        <f>+' กศ.'!G94</f>
        <v>24000</v>
      </c>
      <c r="D69" s="109">
        <f>+C69</f>
        <v>24000</v>
      </c>
    </row>
    <row r="70" spans="1:4" ht="21">
      <c r="A70" s="62" t="s">
        <v>94</v>
      </c>
      <c r="B70" s="62"/>
      <c r="C70" s="62"/>
      <c r="D70" s="62"/>
    </row>
    <row r="71" spans="1:4" ht="21">
      <c r="A71" s="76" t="s">
        <v>463</v>
      </c>
      <c r="B71" s="62"/>
      <c r="C71" s="62"/>
      <c r="D71" s="62"/>
    </row>
    <row r="72" spans="1:4" ht="21">
      <c r="A72" s="62" t="s">
        <v>95</v>
      </c>
      <c r="B72" s="62"/>
      <c r="C72" s="62"/>
      <c r="D72" s="62"/>
    </row>
    <row r="73" spans="1:4" ht="21">
      <c r="A73" s="76" t="s">
        <v>464</v>
      </c>
      <c r="B73" s="62"/>
      <c r="C73" s="62"/>
      <c r="D73" s="62"/>
    </row>
    <row r="74" spans="1:4" ht="21">
      <c r="A74" s="87" t="s">
        <v>96</v>
      </c>
      <c r="B74" s="114"/>
      <c r="C74" s="114">
        <f>+' กศ.'!G108</f>
        <v>770000</v>
      </c>
      <c r="D74" s="114">
        <f>+C74</f>
        <v>770000</v>
      </c>
    </row>
    <row r="75" spans="1:4" ht="21">
      <c r="A75" s="1202" t="s">
        <v>80</v>
      </c>
      <c r="B75" s="1203">
        <f>+B62+B64</f>
        <v>1001260</v>
      </c>
      <c r="C75" s="1203">
        <f>+C65+C66+C69+C74</f>
        <v>1587400</v>
      </c>
      <c r="D75" s="1203">
        <f>+D62+D64+D65+D66+D69+D74</f>
        <v>2588660</v>
      </c>
    </row>
    <row r="76" spans="1:4" ht="21">
      <c r="A76" s="118"/>
      <c r="B76" s="119"/>
      <c r="C76" s="119" t="s">
        <v>641</v>
      </c>
      <c r="D76" s="119" t="s">
        <v>641</v>
      </c>
    </row>
    <row r="77" ht="18.75">
      <c r="E77" s="1206">
        <v>7</v>
      </c>
    </row>
    <row r="79" spans="1:4" ht="26.25">
      <c r="A79" s="1286" t="s">
        <v>77</v>
      </c>
      <c r="B79" s="1286"/>
      <c r="C79" s="1286"/>
      <c r="D79" s="1286"/>
    </row>
    <row r="80" spans="1:4" ht="26.25">
      <c r="A80" s="1286" t="s">
        <v>70</v>
      </c>
      <c r="B80" s="1286"/>
      <c r="C80" s="1286"/>
      <c r="D80" s="1286"/>
    </row>
    <row r="81" spans="1:4" ht="26.25">
      <c r="A81" s="1286" t="s">
        <v>71</v>
      </c>
      <c r="B81" s="1286"/>
      <c r="C81" s="1286"/>
      <c r="D81" s="1286"/>
    </row>
    <row r="82" ht="23.25">
      <c r="A82" s="152" t="s">
        <v>507</v>
      </c>
    </row>
    <row r="83" spans="1:4" ht="21">
      <c r="A83" s="17" t="s">
        <v>509</v>
      </c>
      <c r="B83" s="17"/>
      <c r="C83" s="17"/>
      <c r="D83" s="17"/>
    </row>
    <row r="84" spans="1:4" ht="21">
      <c r="A84" s="9"/>
      <c r="B84" s="9"/>
      <c r="C84" s="9"/>
      <c r="D84" s="9"/>
    </row>
    <row r="85" spans="1:4" ht="21">
      <c r="A85" s="112" t="s">
        <v>78</v>
      </c>
      <c r="B85" s="1200" t="s">
        <v>510</v>
      </c>
      <c r="C85" s="1200" t="s">
        <v>511</v>
      </c>
      <c r="D85" s="3" t="s">
        <v>80</v>
      </c>
    </row>
    <row r="86" spans="1:4" ht="21">
      <c r="A86" s="113" t="s">
        <v>79</v>
      </c>
      <c r="B86" s="1201" t="s">
        <v>97</v>
      </c>
      <c r="C86" s="110"/>
      <c r="D86" s="110"/>
    </row>
    <row r="87" spans="1:4" ht="21">
      <c r="A87" s="93" t="s">
        <v>460</v>
      </c>
      <c r="B87" s="84"/>
      <c r="C87" s="84"/>
      <c r="D87" s="84"/>
    </row>
    <row r="88" spans="1:4" ht="21">
      <c r="A88" s="62" t="s">
        <v>465</v>
      </c>
      <c r="B88" s="109"/>
      <c r="C88" s="62"/>
      <c r="D88" s="109"/>
    </row>
    <row r="89" spans="1:4" ht="21">
      <c r="A89" s="62" t="s">
        <v>466</v>
      </c>
      <c r="B89" s="109">
        <f>+เคหะ!G19</f>
        <v>1114160</v>
      </c>
      <c r="C89" s="109"/>
      <c r="D89" s="109">
        <f>+B89</f>
        <v>1114160</v>
      </c>
    </row>
    <row r="90" spans="1:4" ht="21">
      <c r="A90" s="76" t="s">
        <v>461</v>
      </c>
      <c r="B90" s="62"/>
      <c r="C90" s="62"/>
      <c r="D90" s="62"/>
    </row>
    <row r="91" spans="1:4" ht="21">
      <c r="A91" s="62" t="s">
        <v>467</v>
      </c>
      <c r="B91" s="109">
        <f>+เคหะ!G36</f>
        <v>105000</v>
      </c>
      <c r="C91" s="62"/>
      <c r="D91" s="109">
        <f>+B91</f>
        <v>105000</v>
      </c>
    </row>
    <row r="92" spans="1:4" ht="21">
      <c r="A92" s="62" t="s">
        <v>468</v>
      </c>
      <c r="B92" s="109">
        <f>+เคหะ!G43</f>
        <v>440000</v>
      </c>
      <c r="C92" s="109"/>
      <c r="D92" s="109">
        <f>+B92</f>
        <v>440000</v>
      </c>
    </row>
    <row r="93" spans="1:4" ht="21">
      <c r="A93" s="62" t="s">
        <v>469</v>
      </c>
      <c r="B93" s="109">
        <f>+เคหะ!G53</f>
        <v>210000</v>
      </c>
      <c r="C93" s="109"/>
      <c r="D93" s="109">
        <f>+B93</f>
        <v>210000</v>
      </c>
    </row>
    <row r="94" spans="1:4" ht="21">
      <c r="A94" s="62" t="s">
        <v>470</v>
      </c>
      <c r="B94" s="109">
        <f>+เคหะ!G63</f>
        <v>1000</v>
      </c>
      <c r="C94" s="62"/>
      <c r="D94" s="109">
        <f>+B94</f>
        <v>1000</v>
      </c>
    </row>
    <row r="95" spans="1:4" ht="21">
      <c r="A95" s="76" t="s">
        <v>462</v>
      </c>
      <c r="B95" s="62"/>
      <c r="C95" s="62"/>
      <c r="D95" s="62"/>
    </row>
    <row r="96" spans="1:4" ht="21">
      <c r="A96" s="62" t="s">
        <v>471</v>
      </c>
      <c r="B96" s="109">
        <f>+เคหะ!G78</f>
        <v>131000</v>
      </c>
      <c r="C96" s="62"/>
      <c r="D96" s="109">
        <f>+B96</f>
        <v>131000</v>
      </c>
    </row>
    <row r="97" spans="1:4" ht="21">
      <c r="A97" s="62" t="s">
        <v>472</v>
      </c>
      <c r="B97" s="109">
        <f>+เคหะ!G90</f>
        <v>716000</v>
      </c>
      <c r="C97" s="109">
        <f>+เคหะ!G116</f>
        <v>991350</v>
      </c>
      <c r="D97" s="109">
        <f>+B97+C97</f>
        <v>1707350</v>
      </c>
    </row>
    <row r="98" spans="1:4" ht="21">
      <c r="A98" s="76" t="s">
        <v>463</v>
      </c>
      <c r="B98" s="62"/>
      <c r="C98" s="62"/>
      <c r="D98" s="62"/>
    </row>
    <row r="99" spans="1:4" ht="21">
      <c r="A99" s="62" t="s">
        <v>473</v>
      </c>
      <c r="B99" s="62"/>
      <c r="C99" s="62"/>
      <c r="D99" s="62"/>
    </row>
    <row r="100" spans="1:4" ht="21">
      <c r="A100" s="76" t="s">
        <v>464</v>
      </c>
      <c r="B100" s="62"/>
      <c r="C100" s="62"/>
      <c r="D100" s="62"/>
    </row>
    <row r="101" spans="1:4" ht="21">
      <c r="A101" s="87" t="s">
        <v>476</v>
      </c>
      <c r="B101" s="114"/>
      <c r="C101" s="114"/>
      <c r="D101" s="114"/>
    </row>
    <row r="102" spans="1:4" ht="21">
      <c r="A102" s="1202" t="s">
        <v>80</v>
      </c>
      <c r="B102" s="1203">
        <f>+B89+B91+B92+B93+B94+B96+B97</f>
        <v>2717160</v>
      </c>
      <c r="C102" s="1203">
        <f>+C97</f>
        <v>991350</v>
      </c>
      <c r="D102" s="1203">
        <f>+D89+D91+D92+D93+D94+D96+D97</f>
        <v>3708510</v>
      </c>
    </row>
  </sheetData>
  <sheetProtection/>
  <mergeCells count="12">
    <mergeCell ref="A27:D27"/>
    <mergeCell ref="A28:D28"/>
    <mergeCell ref="A1:D1"/>
    <mergeCell ref="A2:D2"/>
    <mergeCell ref="A3:D3"/>
    <mergeCell ref="A26:D26"/>
    <mergeCell ref="A81:D81"/>
    <mergeCell ref="A79:D79"/>
    <mergeCell ref="A52:E52"/>
    <mergeCell ref="A53:E53"/>
    <mergeCell ref="A54:E54"/>
    <mergeCell ref="A80:D80"/>
  </mergeCells>
  <printOptions/>
  <pageMargins left="0.79" right="0.27" top="0.72" bottom="0.25" header="0.78" footer="0.29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5">
      <selection activeCell="J19" sqref="J19"/>
    </sheetView>
  </sheetViews>
  <sheetFormatPr defaultColWidth="9.140625" defaultRowHeight="21.75"/>
  <cols>
    <col min="1" max="1" width="44.7109375" style="173" customWidth="1"/>
    <col min="2" max="4" width="25.7109375" style="173" customWidth="1"/>
    <col min="5" max="5" width="17.8515625" style="173" customWidth="1"/>
    <col min="6" max="6" width="8.57421875" style="173" customWidth="1"/>
    <col min="7" max="7" width="15.28125" style="173" bestFit="1" customWidth="1"/>
    <col min="8" max="16384" width="9.140625" style="173" customWidth="1"/>
  </cols>
  <sheetData>
    <row r="1" spans="1:6" ht="26.25">
      <c r="A1" s="1286" t="s">
        <v>77</v>
      </c>
      <c r="B1" s="1286"/>
      <c r="C1" s="1286"/>
      <c r="D1" s="1286"/>
      <c r="E1" s="1286"/>
      <c r="F1" s="107"/>
    </row>
    <row r="2" spans="1:6" ht="26.25">
      <c r="A2" s="1286" t="s">
        <v>70</v>
      </c>
      <c r="B2" s="1286"/>
      <c r="C2" s="1286"/>
      <c r="D2" s="1286"/>
      <c r="E2" s="1286"/>
      <c r="F2" s="107"/>
    </row>
    <row r="3" spans="1:6" ht="26.25">
      <c r="A3" s="1286" t="s">
        <v>71</v>
      </c>
      <c r="B3" s="1286"/>
      <c r="C3" s="1286"/>
      <c r="D3" s="1286"/>
      <c r="E3" s="1286"/>
      <c r="F3" s="107"/>
    </row>
    <row r="4" spans="1:6" ht="23.25">
      <c r="A4" s="152" t="s">
        <v>417</v>
      </c>
      <c r="B4" s="111"/>
      <c r="C4" s="111"/>
      <c r="D4" s="111"/>
      <c r="E4" s="111"/>
      <c r="F4" s="107"/>
    </row>
    <row r="5" spans="1:6" s="10" customFormat="1" ht="21">
      <c r="A5" s="17" t="s">
        <v>418</v>
      </c>
      <c r="B5" s="17"/>
      <c r="C5" s="17"/>
      <c r="D5" s="17"/>
      <c r="E5" s="17"/>
      <c r="F5" s="1"/>
    </row>
    <row r="6" spans="1:6" s="10" customFormat="1" ht="21">
      <c r="A6" s="9"/>
      <c r="B6" s="9"/>
      <c r="C6" s="9"/>
      <c r="D6" s="9"/>
      <c r="E6" s="9"/>
      <c r="F6" s="1"/>
    </row>
    <row r="7" spans="1:6" s="10" customFormat="1" ht="21">
      <c r="A7" s="112" t="s">
        <v>78</v>
      </c>
      <c r="B7" s="1200" t="s">
        <v>420</v>
      </c>
      <c r="C7" s="1200" t="s">
        <v>421</v>
      </c>
      <c r="D7" s="1200" t="s">
        <v>422</v>
      </c>
      <c r="E7" s="3" t="s">
        <v>80</v>
      </c>
      <c r="F7" s="1"/>
    </row>
    <row r="8" spans="1:6" s="10" customFormat="1" ht="21">
      <c r="A8" s="113" t="s">
        <v>79</v>
      </c>
      <c r="B8" s="1201"/>
      <c r="C8" s="1201" t="s">
        <v>419</v>
      </c>
      <c r="D8" s="1201"/>
      <c r="E8" s="110"/>
      <c r="F8" s="1"/>
    </row>
    <row r="9" spans="1:6" s="10" customFormat="1" ht="21">
      <c r="A9" s="93" t="s">
        <v>460</v>
      </c>
      <c r="B9" s="84"/>
      <c r="C9" s="84"/>
      <c r="D9" s="84"/>
      <c r="E9" s="84"/>
      <c r="F9" s="1"/>
    </row>
    <row r="10" spans="1:6" s="10" customFormat="1" ht="21">
      <c r="A10" s="62" t="s">
        <v>465</v>
      </c>
      <c r="B10" s="109">
        <f>+บริหารทั่วไป!G20</f>
        <v>2311920</v>
      </c>
      <c r="C10" s="62"/>
      <c r="D10" s="109"/>
      <c r="E10" s="109">
        <f>+B10</f>
        <v>2311920</v>
      </c>
      <c r="F10" s="1"/>
    </row>
    <row r="11" spans="1:6" s="10" customFormat="1" ht="21">
      <c r="A11" s="62" t="s">
        <v>466</v>
      </c>
      <c r="B11" s="109">
        <f>+บริหารทั่วไป!G34</f>
        <v>3153620</v>
      </c>
      <c r="C11" s="109"/>
      <c r="D11" s="109">
        <f>+บริหารทั่วไป!G224</f>
        <v>1443200</v>
      </c>
      <c r="E11" s="109">
        <f>+B11+D11</f>
        <v>4596820</v>
      </c>
      <c r="F11" s="1"/>
    </row>
    <row r="12" spans="1:6" s="10" customFormat="1" ht="21">
      <c r="A12" s="76" t="s">
        <v>461</v>
      </c>
      <c r="B12" s="62"/>
      <c r="C12" s="62"/>
      <c r="D12" s="62"/>
      <c r="E12" s="62"/>
      <c r="F12" s="1"/>
    </row>
    <row r="13" spans="1:6" s="10" customFormat="1" ht="21">
      <c r="A13" s="62" t="s">
        <v>467</v>
      </c>
      <c r="B13" s="109">
        <f>+บริหารทั่วไป!G51</f>
        <v>284000</v>
      </c>
      <c r="C13" s="62"/>
      <c r="D13" s="109">
        <f>+บริหารทั่วไป!G237</f>
        <v>66000</v>
      </c>
      <c r="E13" s="109">
        <f>+B13+D13</f>
        <v>350000</v>
      </c>
      <c r="F13" s="1"/>
    </row>
    <row r="14" spans="1:6" s="10" customFormat="1" ht="21">
      <c r="A14" s="62" t="s">
        <v>468</v>
      </c>
      <c r="B14" s="109">
        <f>+บริหารทั่วไป!G87</f>
        <v>1231000</v>
      </c>
      <c r="C14" s="109">
        <f>+บริหารทั่วไป!G206</f>
        <v>30000</v>
      </c>
      <c r="D14" s="109">
        <f>+บริหารทั่วไป!G254</f>
        <v>220000</v>
      </c>
      <c r="E14" s="109">
        <f>+B14+C14+D14</f>
        <v>1481000</v>
      </c>
      <c r="F14" s="1"/>
    </row>
    <row r="15" spans="1:6" s="10" customFormat="1" ht="21">
      <c r="A15" s="62" t="s">
        <v>469</v>
      </c>
      <c r="B15" s="109">
        <f>+บริหารทั่วไป!G102</f>
        <v>610000</v>
      </c>
      <c r="C15" s="62"/>
      <c r="D15" s="109">
        <f>+บริหารทั่วไป!G260</f>
        <v>110000</v>
      </c>
      <c r="E15" s="109">
        <f>+B15+D15</f>
        <v>720000</v>
      </c>
      <c r="F15" s="1"/>
    </row>
    <row r="16" spans="1:6" s="10" customFormat="1" ht="21">
      <c r="A16" s="62" t="s">
        <v>470</v>
      </c>
      <c r="B16" s="109">
        <f>+บริหารทั่วไป!G117</f>
        <v>291000</v>
      </c>
      <c r="C16" s="62"/>
      <c r="D16" s="109">
        <f>+บริหารทั่วไป!G264</f>
        <v>10000</v>
      </c>
      <c r="E16" s="109">
        <f>+B16+D16</f>
        <v>301000</v>
      </c>
      <c r="F16" s="1"/>
    </row>
    <row r="17" spans="1:6" s="10" customFormat="1" ht="21">
      <c r="A17" s="76" t="s">
        <v>462</v>
      </c>
      <c r="B17" s="62"/>
      <c r="C17" s="62"/>
      <c r="D17" s="62"/>
      <c r="E17" s="62"/>
      <c r="F17" s="1"/>
    </row>
    <row r="18" spans="1:6" s="10" customFormat="1" ht="21">
      <c r="A18" s="62" t="s">
        <v>471</v>
      </c>
      <c r="B18" s="109">
        <f>+บริหารทั่วไป!G164</f>
        <v>951500</v>
      </c>
      <c r="C18" s="62"/>
      <c r="D18" s="109">
        <f>+บริหารทั่วไป!G287</f>
        <v>66000</v>
      </c>
      <c r="E18" s="109">
        <f>+B18+D18</f>
        <v>1017500</v>
      </c>
      <c r="F18" s="1"/>
    </row>
    <row r="19" spans="1:6" s="10" customFormat="1" ht="21">
      <c r="A19" s="62" t="s">
        <v>472</v>
      </c>
      <c r="B19" s="109">
        <f>+บริหารทั่วไป!G174</f>
        <v>20000</v>
      </c>
      <c r="C19" s="62"/>
      <c r="D19" s="62"/>
      <c r="E19" s="109">
        <f>+B19</f>
        <v>20000</v>
      </c>
      <c r="F19" s="1"/>
    </row>
    <row r="20" spans="1:6" s="10" customFormat="1" ht="21">
      <c r="A20" s="76" t="s">
        <v>463</v>
      </c>
      <c r="B20" s="62"/>
      <c r="C20" s="62"/>
      <c r="D20" s="62"/>
      <c r="E20" s="62"/>
      <c r="F20" s="1"/>
    </row>
    <row r="21" spans="1:6" s="10" customFormat="1" ht="21">
      <c r="A21" s="62" t="s">
        <v>473</v>
      </c>
      <c r="B21" s="62"/>
      <c r="C21" s="62"/>
      <c r="D21" s="62"/>
      <c r="E21" s="62"/>
      <c r="F21" s="1"/>
    </row>
    <row r="22" spans="1:6" s="10" customFormat="1" ht="21">
      <c r="A22" s="76" t="s">
        <v>464</v>
      </c>
      <c r="B22" s="62"/>
      <c r="C22" s="62"/>
      <c r="D22" s="62"/>
      <c r="E22" s="62"/>
      <c r="F22" s="1"/>
    </row>
    <row r="23" spans="1:6" s="10" customFormat="1" ht="21">
      <c r="A23" s="87" t="s">
        <v>474</v>
      </c>
      <c r="B23" s="114">
        <f>+บริหารทั่วไป!G192</f>
        <v>30000</v>
      </c>
      <c r="C23" s="87"/>
      <c r="D23" s="87"/>
      <c r="E23" s="114">
        <f>+B23</f>
        <v>30000</v>
      </c>
      <c r="F23" s="1"/>
    </row>
    <row r="24" spans="1:7" s="10" customFormat="1" ht="21">
      <c r="A24" s="1202" t="s">
        <v>80</v>
      </c>
      <c r="B24" s="1203">
        <f>+B10+B11+B13+B14+B15+B16+B18+B19+B23</f>
        <v>8883040</v>
      </c>
      <c r="C24" s="1203">
        <f>+C14</f>
        <v>30000</v>
      </c>
      <c r="D24" s="1203">
        <f>+D11+D13+D14+D15+D16+D18</f>
        <v>1915200</v>
      </c>
      <c r="E24" s="1203">
        <f>+E10+E11+E13+E14+E15+E16+E18+E19+E23</f>
        <v>10828240</v>
      </c>
      <c r="F24" s="1"/>
      <c r="G24" s="20"/>
    </row>
    <row r="25" spans="1:6" ht="14.25" customHeight="1">
      <c r="A25" s="107"/>
      <c r="B25" s="107"/>
      <c r="C25" s="107"/>
      <c r="D25" s="107"/>
      <c r="E25" s="107"/>
      <c r="F25" s="1328">
        <v>5</v>
      </c>
    </row>
  </sheetData>
  <sheetProtection/>
  <mergeCells count="3">
    <mergeCell ref="A1:E1"/>
    <mergeCell ref="A2:E2"/>
    <mergeCell ref="A3:E3"/>
  </mergeCells>
  <printOptions/>
  <pageMargins left="0.75" right="0.24" top="0.81" bottom="0.36" header="0.75" footer="0.37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zoomScalePageLayoutView="0" workbookViewId="0" topLeftCell="A52">
      <selection activeCell="B55" sqref="B55"/>
    </sheetView>
  </sheetViews>
  <sheetFormatPr defaultColWidth="9.140625" defaultRowHeight="21.75"/>
  <cols>
    <col min="1" max="1" width="63.57421875" style="1208" customWidth="1"/>
    <col min="2" max="2" width="32.57421875" style="1208" customWidth="1"/>
    <col min="3" max="3" width="2.57421875" style="1208" customWidth="1"/>
    <col min="4" max="5" width="9.140625" style="1208" customWidth="1"/>
    <col min="6" max="6" width="13.57421875" style="1208" bestFit="1" customWidth="1"/>
    <col min="7" max="16384" width="9.140625" style="1208" customWidth="1"/>
  </cols>
  <sheetData>
    <row r="1" spans="1:2" ht="23.25">
      <c r="A1" s="1215"/>
      <c r="B1" s="2">
        <v>15</v>
      </c>
    </row>
    <row r="3" spans="1:11" ht="27.75">
      <c r="A3" s="1286" t="s">
        <v>357</v>
      </c>
      <c r="B3" s="1286"/>
      <c r="C3" s="1216"/>
      <c r="D3" s="1216"/>
      <c r="E3" s="1216"/>
      <c r="F3" s="1216"/>
      <c r="G3" s="1216"/>
      <c r="H3" s="1216"/>
      <c r="I3" s="1216"/>
      <c r="J3" s="1216"/>
      <c r="K3" s="1216"/>
    </row>
    <row r="4" spans="1:11" ht="27.75">
      <c r="A4" s="1286" t="s">
        <v>312</v>
      </c>
      <c r="B4" s="1286"/>
      <c r="C4" s="1216"/>
      <c r="D4" s="1216"/>
      <c r="E4" s="1216"/>
      <c r="F4" s="1216"/>
      <c r="G4" s="1216"/>
      <c r="H4" s="1216"/>
      <c r="I4" s="1216"/>
      <c r="J4" s="1216"/>
      <c r="K4" s="1216"/>
    </row>
    <row r="5" spans="1:11" ht="27.75">
      <c r="A5" s="1286" t="s">
        <v>70</v>
      </c>
      <c r="B5" s="1286"/>
      <c r="C5" s="1216"/>
      <c r="D5" s="1216"/>
      <c r="E5" s="1216"/>
      <c r="F5" s="1216"/>
      <c r="G5" s="1216"/>
      <c r="H5" s="1216"/>
      <c r="I5" s="1216"/>
      <c r="J5" s="1216"/>
      <c r="K5" s="1216"/>
    </row>
    <row r="6" spans="1:11" ht="27.75">
      <c r="A6" s="1286" t="s">
        <v>358</v>
      </c>
      <c r="B6" s="1286"/>
      <c r="C6" s="1216"/>
      <c r="D6" s="1216"/>
      <c r="E6" s="1216"/>
      <c r="F6" s="1216"/>
      <c r="G6" s="1216"/>
      <c r="H6" s="1216"/>
      <c r="I6" s="1216"/>
      <c r="J6" s="1216"/>
      <c r="K6" s="1216"/>
    </row>
    <row r="8" spans="1:10" s="1" customFormat="1" ht="21">
      <c r="A8" s="1214" t="s">
        <v>313</v>
      </c>
      <c r="C8" s="1214"/>
      <c r="D8" s="1214"/>
      <c r="E8" s="1214"/>
      <c r="F8" s="1214"/>
      <c r="G8" s="1214"/>
      <c r="H8" s="1214"/>
      <c r="I8" s="1214"/>
      <c r="J8" s="1214"/>
    </row>
    <row r="9" spans="1:10" s="1" customFormat="1" ht="21">
      <c r="A9" s="1214" t="s">
        <v>375</v>
      </c>
      <c r="B9" s="1214"/>
      <c r="C9" s="1214"/>
      <c r="D9" s="1214"/>
      <c r="E9" s="1214"/>
      <c r="F9" s="1214"/>
      <c r="G9" s="1214"/>
      <c r="H9" s="1214"/>
      <c r="I9" s="1214"/>
      <c r="J9" s="1214"/>
    </row>
    <row r="10" spans="1:10" s="1" customFormat="1" ht="21">
      <c r="A10" s="1214" t="s">
        <v>359</v>
      </c>
      <c r="B10" s="1214"/>
      <c r="C10" s="1214"/>
      <c r="D10" s="1214"/>
      <c r="E10" s="1214"/>
      <c r="F10" s="1214"/>
      <c r="G10" s="1214"/>
      <c r="H10" s="1214"/>
      <c r="I10" s="1214"/>
      <c r="J10" s="1214"/>
    </row>
    <row r="11" spans="1:10" s="1" customFormat="1" ht="21">
      <c r="A11" s="1214" t="s">
        <v>360</v>
      </c>
      <c r="B11" s="1214"/>
      <c r="C11" s="1214"/>
      <c r="D11" s="1214"/>
      <c r="E11" s="1214"/>
      <c r="F11" s="1214"/>
      <c r="G11" s="1214"/>
      <c r="H11" s="1214"/>
      <c r="I11" s="1214"/>
      <c r="J11" s="1214"/>
    </row>
    <row r="12" spans="1:10" s="1" customFormat="1" ht="21">
      <c r="A12" s="1214" t="s">
        <v>558</v>
      </c>
      <c r="C12" s="1214"/>
      <c r="D12" s="1214"/>
      <c r="E12" s="1214"/>
      <c r="F12" s="1214"/>
      <c r="G12" s="1214"/>
      <c r="H12" s="1214"/>
      <c r="I12" s="1214"/>
      <c r="J12" s="1214"/>
    </row>
    <row r="13" spans="1:10" s="1" customFormat="1" ht="21">
      <c r="A13" s="1214" t="s">
        <v>559</v>
      </c>
      <c r="C13" s="1214"/>
      <c r="D13" s="1214"/>
      <c r="E13" s="1214"/>
      <c r="F13" s="1214"/>
      <c r="G13" s="1214"/>
      <c r="H13" s="1214"/>
      <c r="I13" s="1214"/>
      <c r="J13" s="1214"/>
    </row>
    <row r="14" spans="1:10" s="1" customFormat="1" ht="21">
      <c r="A14" s="1214" t="s">
        <v>314</v>
      </c>
      <c r="C14" s="1214"/>
      <c r="D14" s="1214"/>
      <c r="E14" s="1214"/>
      <c r="F14" s="1214"/>
      <c r="G14" s="1214"/>
      <c r="H14" s="1214"/>
      <c r="I14" s="1214"/>
      <c r="J14" s="1214"/>
    </row>
    <row r="15" spans="1:10" s="1" customFormat="1" ht="21">
      <c r="A15" s="1214" t="s">
        <v>374</v>
      </c>
      <c r="C15" s="1214"/>
      <c r="D15" s="1214"/>
      <c r="E15" s="1214"/>
      <c r="F15" s="1214"/>
      <c r="G15" s="1214"/>
      <c r="H15" s="1214"/>
      <c r="I15" s="1214"/>
      <c r="J15" s="1214"/>
    </row>
    <row r="16" spans="1:10" s="1" customFormat="1" ht="21">
      <c r="A16" s="1" t="s">
        <v>315</v>
      </c>
      <c r="B16" s="1214"/>
      <c r="C16" s="1214"/>
      <c r="D16" s="1214"/>
      <c r="E16" s="1214"/>
      <c r="F16" s="1214"/>
      <c r="G16" s="1214"/>
      <c r="H16" s="1214"/>
      <c r="I16" s="1214"/>
      <c r="J16" s="1214"/>
    </row>
    <row r="17" spans="2:10" s="1" customFormat="1" ht="21">
      <c r="B17" s="1214"/>
      <c r="C17" s="1214"/>
      <c r="D17" s="1214"/>
      <c r="E17" s="1214"/>
      <c r="F17" s="1214"/>
      <c r="G17" s="1214"/>
      <c r="H17" s="1214"/>
      <c r="I17" s="1214"/>
      <c r="J17" s="1214"/>
    </row>
    <row r="18" spans="1:2" s="1" customFormat="1" ht="21">
      <c r="A18" s="3" t="s">
        <v>64</v>
      </c>
      <c r="B18" s="3" t="s">
        <v>65</v>
      </c>
    </row>
    <row r="19" spans="1:2" s="1" customFormat="1" ht="21">
      <c r="A19" s="1193" t="s">
        <v>417</v>
      </c>
      <c r="B19" s="1194">
        <f>+B20+B21</f>
        <v>10948140</v>
      </c>
    </row>
    <row r="20" spans="1:2" s="1" customFormat="1" ht="21">
      <c r="A20" s="91" t="s">
        <v>361</v>
      </c>
      <c r="B20" s="1195">
        <f>+บริหารทั่วไป!G290</f>
        <v>10828240</v>
      </c>
    </row>
    <row r="21" spans="1:2" s="1" customFormat="1" ht="21">
      <c r="A21" s="62" t="s">
        <v>362</v>
      </c>
      <c r="B21" s="109">
        <f>+ป้องกัน!G77</f>
        <v>119900</v>
      </c>
    </row>
    <row r="22" spans="1:2" s="1" customFormat="1" ht="21">
      <c r="A22" s="1193" t="s">
        <v>424</v>
      </c>
      <c r="B22" s="1194">
        <f>+B23+B24+B25+B26+B27+B28</f>
        <v>8076670</v>
      </c>
    </row>
    <row r="23" spans="1:2" s="1" customFormat="1" ht="21">
      <c r="A23" s="91" t="s">
        <v>363</v>
      </c>
      <c r="B23" s="1195">
        <f>+' กศ.'!G142</f>
        <v>2588660</v>
      </c>
    </row>
    <row r="24" spans="1:2" s="1" customFormat="1" ht="21">
      <c r="A24" s="62" t="s">
        <v>364</v>
      </c>
      <c r="B24" s="109">
        <f>+' สธ.'!G51</f>
        <v>147500</v>
      </c>
    </row>
    <row r="25" spans="1:2" s="1" customFormat="1" ht="21">
      <c r="A25" s="62" t="s">
        <v>365</v>
      </c>
      <c r="B25" s="109">
        <f>+สงเคราะห์!G24</f>
        <v>12000</v>
      </c>
    </row>
    <row r="26" spans="1:2" s="1" customFormat="1" ht="21">
      <c r="A26" s="62" t="s">
        <v>366</v>
      </c>
      <c r="B26" s="109">
        <f>+เคหะ!G135</f>
        <v>3708510</v>
      </c>
    </row>
    <row r="27" spans="1:2" s="1" customFormat="1" ht="21">
      <c r="A27" s="62" t="s">
        <v>367</v>
      </c>
      <c r="B27" s="109">
        <f>+เข้มแข็ง!G83</f>
        <v>678000</v>
      </c>
    </row>
    <row r="28" spans="1:2" s="1" customFormat="1" ht="21">
      <c r="A28" s="62" t="s">
        <v>368</v>
      </c>
      <c r="B28" s="109">
        <f>+ศาสนา!G144</f>
        <v>942000</v>
      </c>
    </row>
    <row r="29" spans="1:2" s="1" customFormat="1" ht="21">
      <c r="A29" s="1193" t="s">
        <v>513</v>
      </c>
      <c r="B29" s="1194">
        <f>+B31</f>
        <v>70000</v>
      </c>
    </row>
    <row r="30" spans="1:2" s="1" customFormat="1" ht="21">
      <c r="A30" s="351" t="s">
        <v>369</v>
      </c>
      <c r="B30" s="1196" t="s">
        <v>98</v>
      </c>
    </row>
    <row r="31" spans="1:2" s="1" customFormat="1" ht="21">
      <c r="A31" s="62" t="s">
        <v>370</v>
      </c>
      <c r="B31" s="109">
        <f>+เกษตร!G50</f>
        <v>70000</v>
      </c>
    </row>
    <row r="32" spans="1:2" s="1" customFormat="1" ht="21">
      <c r="A32" s="62" t="s">
        <v>371</v>
      </c>
      <c r="B32" s="181" t="s">
        <v>98</v>
      </c>
    </row>
    <row r="33" spans="1:2" s="1" customFormat="1" ht="21">
      <c r="A33" s="67"/>
      <c r="B33" s="67"/>
    </row>
    <row r="34" spans="1:2" ht="23.25">
      <c r="A34" s="1193" t="s">
        <v>372</v>
      </c>
      <c r="B34" s="1194">
        <f>+B35</f>
        <v>9207190</v>
      </c>
    </row>
    <row r="35" spans="1:2" ht="23.25">
      <c r="A35" s="91" t="s">
        <v>373</v>
      </c>
      <c r="B35" s="1195">
        <f>+งบกลาง!G26</f>
        <v>9207190</v>
      </c>
    </row>
    <row r="36" spans="1:2" ht="23.25">
      <c r="A36" s="1197" t="s">
        <v>68</v>
      </c>
      <c r="B36" s="352">
        <f>+B19+B22+B29+B34</f>
        <v>28302000</v>
      </c>
    </row>
    <row r="37" ht="21.75">
      <c r="F37" s="1217"/>
    </row>
    <row r="38" ht="23.25">
      <c r="B38" s="2">
        <v>16</v>
      </c>
    </row>
    <row r="39" ht="23.25">
      <c r="B39" s="2"/>
    </row>
    <row r="40" ht="23.25">
      <c r="B40" s="2"/>
    </row>
    <row r="41" spans="1:2" ht="23.25">
      <c r="A41" s="1" t="s">
        <v>377</v>
      </c>
      <c r="B41" s="1"/>
    </row>
    <row r="42" spans="1:2" ht="23.25">
      <c r="A42" s="1" t="s">
        <v>378</v>
      </c>
      <c r="B42" s="1"/>
    </row>
    <row r="43" spans="1:2" ht="23.25">
      <c r="A43" s="1" t="s">
        <v>376</v>
      </c>
      <c r="B43" s="1"/>
    </row>
    <row r="44" spans="1:2" ht="23.25">
      <c r="A44" s="1" t="s">
        <v>379</v>
      </c>
      <c r="B44" s="1"/>
    </row>
    <row r="45" spans="1:2" ht="23.25">
      <c r="A45" s="1"/>
      <c r="B45" s="1"/>
    </row>
    <row r="46" spans="1:2" ht="23.25">
      <c r="A46" s="1" t="s">
        <v>948</v>
      </c>
      <c r="B46" s="1"/>
    </row>
    <row r="47" spans="1:2" ht="23.25">
      <c r="A47" s="1"/>
      <c r="B47" s="1"/>
    </row>
    <row r="48" spans="1:2" ht="23.25">
      <c r="A48" s="1"/>
      <c r="B48" s="1"/>
    </row>
    <row r="49" spans="1:2" ht="23.25">
      <c r="A49" s="1" t="s">
        <v>949</v>
      </c>
      <c r="B49" s="1"/>
    </row>
    <row r="50" spans="1:2" ht="23.25">
      <c r="A50" s="1" t="s">
        <v>950</v>
      </c>
      <c r="B50" s="1"/>
    </row>
    <row r="51" spans="1:2" ht="23.25">
      <c r="A51" s="1" t="s">
        <v>951</v>
      </c>
      <c r="B51" s="1"/>
    </row>
    <row r="52" spans="1:2" ht="23.25">
      <c r="A52" s="1"/>
      <c r="B52" s="1"/>
    </row>
    <row r="53" spans="1:2" ht="23.25">
      <c r="A53" s="1"/>
      <c r="B53" s="1"/>
    </row>
    <row r="54" spans="1:2" ht="23.25">
      <c r="A54" s="1" t="s">
        <v>316</v>
      </c>
      <c r="B54" s="1"/>
    </row>
    <row r="55" ht="23.25">
      <c r="B55" s="1"/>
    </row>
    <row r="56" spans="1:2" ht="23.25">
      <c r="A56" s="1" t="s">
        <v>952</v>
      </c>
      <c r="B56" s="1"/>
    </row>
    <row r="57" spans="1:2" ht="23.25">
      <c r="A57" s="1" t="s">
        <v>953</v>
      </c>
      <c r="B57" s="1"/>
    </row>
    <row r="58" spans="1:2" ht="23.25">
      <c r="A58" s="1" t="s">
        <v>954</v>
      </c>
      <c r="B58" s="1"/>
    </row>
    <row r="59" spans="1:2" ht="23.25">
      <c r="A59" s="1"/>
      <c r="B59" s="1"/>
    </row>
    <row r="60" spans="1:2" ht="23.25">
      <c r="A60" s="1"/>
      <c r="B60" s="1"/>
    </row>
    <row r="61" spans="1:2" ht="23.25">
      <c r="A61" s="1"/>
      <c r="B61" s="1"/>
    </row>
    <row r="62" spans="1:2" ht="23.25">
      <c r="A62" s="1"/>
      <c r="B62" s="1"/>
    </row>
    <row r="63" spans="1:2" ht="23.25">
      <c r="A63" s="1"/>
      <c r="B63" s="1"/>
    </row>
    <row r="64" spans="1:2" ht="23.25">
      <c r="A64" s="1"/>
      <c r="B64" s="1"/>
    </row>
    <row r="65" spans="1:2" ht="23.25">
      <c r="A65" s="1"/>
      <c r="B65" s="1"/>
    </row>
    <row r="66" spans="1:2" ht="23.25">
      <c r="A66" s="1"/>
      <c r="B66" s="1"/>
    </row>
    <row r="67" spans="1:2" ht="23.25">
      <c r="A67" s="1"/>
      <c r="B67" s="1"/>
    </row>
  </sheetData>
  <sheetProtection/>
  <mergeCells count="4">
    <mergeCell ref="A3:B3"/>
    <mergeCell ref="A4:B4"/>
    <mergeCell ref="A5:B5"/>
    <mergeCell ref="A6:B6"/>
  </mergeCells>
  <printOptions/>
  <pageMargins left="0.91" right="0.33" top="0.53" bottom="0.4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2"/>
  <sheetViews>
    <sheetView view="pageBreakPreview" zoomScaleSheetLayoutView="100" zoomScalePageLayoutView="0" workbookViewId="0" topLeftCell="A250">
      <selection activeCell="E297" sqref="E297"/>
    </sheetView>
  </sheetViews>
  <sheetFormatPr defaultColWidth="9.140625" defaultRowHeight="21" customHeight="1"/>
  <cols>
    <col min="1" max="1" width="72.28125" style="1" customWidth="1"/>
    <col min="2" max="2" width="13.7109375" style="1" customWidth="1"/>
    <col min="3" max="3" width="14.28125" style="1" customWidth="1"/>
    <col min="4" max="4" width="15.7109375" style="12" customWidth="1"/>
    <col min="5" max="5" width="15.7109375" style="1" customWidth="1"/>
    <col min="6" max="6" width="8.7109375" style="1" customWidth="1"/>
    <col min="7" max="7" width="15.7109375" style="6" bestFit="1" customWidth="1"/>
    <col min="8" max="11" width="15.7109375" style="1" customWidth="1"/>
    <col min="12" max="16384" width="9.140625" style="1" customWidth="1"/>
  </cols>
  <sheetData>
    <row r="1" spans="1:7" ht="21" customHeight="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" customHeight="1">
      <c r="A3" s="1303" t="s">
        <v>905</v>
      </c>
      <c r="B3" s="1303"/>
      <c r="C3" s="1303"/>
      <c r="D3" s="1303"/>
      <c r="E3" s="1303"/>
      <c r="F3" s="1303"/>
      <c r="G3" s="1303"/>
    </row>
    <row r="4" spans="1:7" ht="21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20.2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20.25" customHeight="1">
      <c r="A6" s="1298" t="s">
        <v>66</v>
      </c>
      <c r="B6" s="24" t="s">
        <v>295</v>
      </c>
      <c r="C6" s="3" t="s">
        <v>611</v>
      </c>
      <c r="D6" s="657" t="s">
        <v>296</v>
      </c>
      <c r="E6" s="25" t="s">
        <v>893</v>
      </c>
      <c r="F6" s="416" t="s">
        <v>909</v>
      </c>
      <c r="G6" s="417" t="s">
        <v>297</v>
      </c>
    </row>
    <row r="7" spans="1:8" ht="17.25" customHeight="1">
      <c r="A7" s="1299"/>
      <c r="B7" s="7"/>
      <c r="C7" s="7"/>
      <c r="D7" s="658"/>
      <c r="E7" s="22"/>
      <c r="F7" s="418" t="s">
        <v>910</v>
      </c>
      <c r="G7" s="22"/>
      <c r="H7" s="8"/>
    </row>
    <row r="8" spans="1:8" ht="15.75" customHeight="1">
      <c r="A8" s="26"/>
      <c r="B8" s="26"/>
      <c r="C8" s="26"/>
      <c r="D8" s="659"/>
      <c r="E8" s="14"/>
      <c r="F8" s="419" t="s">
        <v>911</v>
      </c>
      <c r="G8" s="14"/>
      <c r="H8" s="8"/>
    </row>
    <row r="9" spans="1:8" ht="22.5" customHeight="1">
      <c r="A9" s="58" t="s">
        <v>56</v>
      </c>
      <c r="B9" s="58"/>
      <c r="C9" s="58"/>
      <c r="D9" s="58"/>
      <c r="E9" s="59"/>
      <c r="F9" s="58"/>
      <c r="G9" s="85"/>
      <c r="H9" s="8"/>
    </row>
    <row r="10" spans="1:8" ht="22.5" customHeight="1">
      <c r="A10" s="668" t="s">
        <v>57</v>
      </c>
      <c r="B10" s="60"/>
      <c r="C10" s="60"/>
      <c r="D10" s="60"/>
      <c r="E10" s="61"/>
      <c r="F10" s="60"/>
      <c r="G10" s="63"/>
      <c r="H10" s="8"/>
    </row>
    <row r="11" spans="1:8" ht="22.5" customHeight="1">
      <c r="A11" s="60" t="s">
        <v>684</v>
      </c>
      <c r="B11" s="60"/>
      <c r="C11" s="60"/>
      <c r="D11" s="60"/>
      <c r="E11" s="61"/>
      <c r="F11" s="60"/>
      <c r="G11" s="63"/>
      <c r="H11" s="8"/>
    </row>
    <row r="12" spans="1:8" ht="22.5" customHeight="1">
      <c r="A12" s="89" t="s">
        <v>598</v>
      </c>
      <c r="B12" s="60"/>
      <c r="C12" s="60"/>
      <c r="D12" s="60"/>
      <c r="E12" s="61"/>
      <c r="F12" s="60"/>
      <c r="G12" s="63"/>
      <c r="H12" s="8"/>
    </row>
    <row r="13" spans="1:8" ht="22.5" customHeight="1">
      <c r="A13" s="77" t="s">
        <v>614</v>
      </c>
      <c r="B13" s="60"/>
      <c r="C13" s="60"/>
      <c r="D13" s="60"/>
      <c r="E13" s="61"/>
      <c r="F13" s="60"/>
      <c r="G13" s="63"/>
      <c r="H13" s="8"/>
    </row>
    <row r="14" spans="1:9" ht="22.5" customHeight="1">
      <c r="A14" s="76" t="s">
        <v>597</v>
      </c>
      <c r="B14" s="78">
        <v>478380</v>
      </c>
      <c r="C14" s="63">
        <v>454525</v>
      </c>
      <c r="D14" s="72">
        <v>514080</v>
      </c>
      <c r="E14" s="63">
        <v>514080</v>
      </c>
      <c r="F14" s="614" t="s">
        <v>1</v>
      </c>
      <c r="G14" s="63">
        <v>514080</v>
      </c>
      <c r="H14" s="8"/>
      <c r="I14" s="8"/>
    </row>
    <row r="15" spans="1:9" ht="22.5" customHeight="1">
      <c r="A15" s="235" t="s">
        <v>644</v>
      </c>
      <c r="B15" s="78">
        <v>39196</v>
      </c>
      <c r="C15" s="63">
        <v>37357</v>
      </c>
      <c r="D15" s="72">
        <v>42120</v>
      </c>
      <c r="E15" s="63">
        <v>42120</v>
      </c>
      <c r="F15" s="614" t="s">
        <v>1</v>
      </c>
      <c r="G15" s="63">
        <v>42120</v>
      </c>
      <c r="H15" s="8"/>
      <c r="I15" s="8"/>
    </row>
    <row r="16" spans="1:9" ht="22.5" customHeight="1">
      <c r="A16" s="76" t="s">
        <v>516</v>
      </c>
      <c r="B16" s="78">
        <v>39196</v>
      </c>
      <c r="C16" s="63">
        <v>37357</v>
      </c>
      <c r="D16" s="72">
        <v>42120</v>
      </c>
      <c r="E16" s="63">
        <v>42120</v>
      </c>
      <c r="F16" s="614" t="s">
        <v>1</v>
      </c>
      <c r="G16" s="63">
        <v>42120</v>
      </c>
      <c r="H16" s="8"/>
      <c r="I16" s="8"/>
    </row>
    <row r="17" spans="1:9" ht="22.5" customHeight="1">
      <c r="A17" s="76" t="s">
        <v>599</v>
      </c>
      <c r="B17" s="78">
        <v>80400</v>
      </c>
      <c r="C17" s="63">
        <v>71303</v>
      </c>
      <c r="D17" s="72">
        <v>86400</v>
      </c>
      <c r="E17" s="63">
        <v>86400</v>
      </c>
      <c r="F17" s="614" t="s">
        <v>1</v>
      </c>
      <c r="G17" s="63">
        <v>86400</v>
      </c>
      <c r="H17" s="8"/>
      <c r="I17" s="8"/>
    </row>
    <row r="18" spans="1:9" ht="22.5" customHeight="1">
      <c r="A18" s="76" t="s">
        <v>600</v>
      </c>
      <c r="B18" s="78">
        <v>1501217</v>
      </c>
      <c r="C18" s="63">
        <v>1536966</v>
      </c>
      <c r="D18" s="72">
        <v>1627200</v>
      </c>
      <c r="E18" s="63">
        <v>1627200</v>
      </c>
      <c r="F18" s="614" t="s">
        <v>1</v>
      </c>
      <c r="G18" s="63">
        <v>1627200</v>
      </c>
      <c r="H18" s="8"/>
      <c r="I18" s="8"/>
    </row>
    <row r="19" spans="1:9" ht="22.5" customHeight="1">
      <c r="A19" s="94" t="s">
        <v>903</v>
      </c>
      <c r="B19" s="87"/>
      <c r="C19" s="88"/>
      <c r="D19" s="707"/>
      <c r="E19" s="88"/>
      <c r="F19" s="748" t="s">
        <v>896</v>
      </c>
      <c r="G19" s="88"/>
      <c r="I19" s="8"/>
    </row>
    <row r="20" spans="1:9" ht="22.5" customHeight="1">
      <c r="A20" s="43" t="s">
        <v>855</v>
      </c>
      <c r="B20" s="327">
        <f>+B14+B15+B16+B17+B18</f>
        <v>2138389</v>
      </c>
      <c r="C20" s="512">
        <f>+C14+C15+C16+C17+C18</f>
        <v>2137508</v>
      </c>
      <c r="D20" s="555">
        <f>+D14+D15+D16+D17+D18</f>
        <v>2311920</v>
      </c>
      <c r="E20" s="48">
        <f>+E14+E15+E16+E17+E18</f>
        <v>2311920</v>
      </c>
      <c r="F20" s="667" t="s">
        <v>1</v>
      </c>
      <c r="G20" s="48">
        <f>+G14+G15+G16+G17+G18</f>
        <v>2311920</v>
      </c>
      <c r="H20" s="8"/>
      <c r="I20" s="8"/>
    </row>
    <row r="21" spans="1:7" s="10" customFormat="1" ht="22.5" customHeight="1">
      <c r="A21" s="96" t="s">
        <v>613</v>
      </c>
      <c r="B21" s="58"/>
      <c r="C21" s="59"/>
      <c r="D21" s="742"/>
      <c r="E21" s="59"/>
      <c r="F21" s="692"/>
      <c r="G21" s="191"/>
    </row>
    <row r="22" spans="1:9" s="10" customFormat="1" ht="22.5" customHeight="1">
      <c r="A22" s="60" t="s">
        <v>601</v>
      </c>
      <c r="B22" s="72">
        <v>1402581</v>
      </c>
      <c r="C22" s="72">
        <v>1820821</v>
      </c>
      <c r="D22" s="72">
        <v>2122443</v>
      </c>
      <c r="E22" s="72">
        <v>2597040</v>
      </c>
      <c r="F22" s="615">
        <f>+I22</f>
        <v>11.500785509657149</v>
      </c>
      <c r="G22" s="63">
        <v>2298360</v>
      </c>
      <c r="H22" s="20">
        <f aca="true" t="shared" si="0" ref="H22:H36">+E22-G22</f>
        <v>298680</v>
      </c>
      <c r="I22" s="20">
        <f aca="true" t="shared" si="1" ref="I22:I36">+H22*100/E22</f>
        <v>11.500785509657149</v>
      </c>
    </row>
    <row r="23" spans="1:9" s="10" customFormat="1" ht="21" customHeight="1">
      <c r="A23" s="62" t="s">
        <v>764</v>
      </c>
      <c r="B23" s="78">
        <v>128226</v>
      </c>
      <c r="C23" s="95">
        <v>47455</v>
      </c>
      <c r="D23" s="95" t="s">
        <v>98</v>
      </c>
      <c r="E23" s="1228" t="s">
        <v>98</v>
      </c>
      <c r="F23" s="1228" t="s">
        <v>98</v>
      </c>
      <c r="G23" s="1228" t="s">
        <v>98</v>
      </c>
      <c r="H23" s="20" t="e">
        <f t="shared" si="0"/>
        <v>#VALUE!</v>
      </c>
      <c r="I23" s="20" t="e">
        <f t="shared" si="1"/>
        <v>#VALUE!</v>
      </c>
    </row>
    <row r="24" spans="1:9" s="13" customFormat="1" ht="21.75" customHeight="1">
      <c r="A24" s="77" t="s">
        <v>786</v>
      </c>
      <c r="B24" s="72">
        <v>80034</v>
      </c>
      <c r="C24" s="72">
        <v>126000</v>
      </c>
      <c r="D24" s="72">
        <v>131780</v>
      </c>
      <c r="E24" s="978">
        <v>151200</v>
      </c>
      <c r="F24" s="979">
        <f>+I24</f>
        <v>-11.11111111111111</v>
      </c>
      <c r="G24" s="280">
        <v>168000</v>
      </c>
      <c r="H24" s="20">
        <f t="shared" si="0"/>
        <v>-16800</v>
      </c>
      <c r="I24" s="20">
        <f t="shared" si="1"/>
        <v>-11.11111111111111</v>
      </c>
    </row>
    <row r="25" spans="1:9" s="10" customFormat="1" ht="21.75" customHeight="1">
      <c r="A25" s="285" t="s">
        <v>787</v>
      </c>
      <c r="B25" s="565">
        <v>323390</v>
      </c>
      <c r="C25" s="565">
        <v>417480</v>
      </c>
      <c r="D25" s="565">
        <v>536550</v>
      </c>
      <c r="E25" s="451">
        <v>537840</v>
      </c>
      <c r="F25" s="980">
        <f>+I25</f>
        <v>-0.40160642570281124</v>
      </c>
      <c r="G25" s="88">
        <v>540000</v>
      </c>
      <c r="H25" s="20">
        <f t="shared" si="0"/>
        <v>-2160</v>
      </c>
      <c r="I25" s="20">
        <f t="shared" si="1"/>
        <v>-0.40160642570281124</v>
      </c>
    </row>
    <row r="26" spans="1:9" s="13" customFormat="1" ht="22.5" customHeight="1">
      <c r="A26" s="5"/>
      <c r="B26" s="29"/>
      <c r="C26" s="32"/>
      <c r="D26" s="37"/>
      <c r="E26" s="36"/>
      <c r="F26" s="693"/>
      <c r="G26" s="494">
        <v>27</v>
      </c>
      <c r="H26" s="20">
        <f t="shared" si="0"/>
        <v>-27</v>
      </c>
      <c r="I26" s="20" t="e">
        <f t="shared" si="1"/>
        <v>#DIV/0!</v>
      </c>
    </row>
    <row r="27" spans="1:9" s="13" customFormat="1" ht="22.5" customHeight="1">
      <c r="A27" s="9"/>
      <c r="B27" s="275"/>
      <c r="C27" s="245"/>
      <c r="D27" s="438"/>
      <c r="E27" s="255"/>
      <c r="F27" s="579"/>
      <c r="G27" s="580"/>
      <c r="H27" s="20">
        <f t="shared" si="0"/>
        <v>0</v>
      </c>
      <c r="I27" s="20" t="e">
        <f t="shared" si="1"/>
        <v>#DIV/0!</v>
      </c>
    </row>
    <row r="28" spans="1:9" s="196" customFormat="1" ht="20.25" customHeight="1">
      <c r="A28" s="3" t="s">
        <v>899</v>
      </c>
      <c r="B28" s="1301" t="s">
        <v>907</v>
      </c>
      <c r="C28" s="1301"/>
      <c r="D28" s="1302"/>
      <c r="E28" s="1295" t="s">
        <v>895</v>
      </c>
      <c r="F28" s="1296"/>
      <c r="G28" s="1297"/>
      <c r="H28" s="20" t="e">
        <f t="shared" si="0"/>
        <v>#VALUE!</v>
      </c>
      <c r="I28" s="20" t="e">
        <f t="shared" si="1"/>
        <v>#VALUE!</v>
      </c>
    </row>
    <row r="29" spans="1:9" s="196" customFormat="1" ht="20.25" customHeight="1">
      <c r="A29" s="1298" t="s">
        <v>66</v>
      </c>
      <c r="B29" s="656" t="s">
        <v>295</v>
      </c>
      <c r="C29" s="657" t="s">
        <v>611</v>
      </c>
      <c r="D29" s="657" t="s">
        <v>296</v>
      </c>
      <c r="E29" s="25" t="s">
        <v>893</v>
      </c>
      <c r="F29" s="416" t="s">
        <v>909</v>
      </c>
      <c r="G29" s="417" t="s">
        <v>297</v>
      </c>
      <c r="H29" s="20" t="e">
        <f t="shared" si="0"/>
        <v>#VALUE!</v>
      </c>
      <c r="I29" s="20" t="e">
        <f t="shared" si="1"/>
        <v>#VALUE!</v>
      </c>
    </row>
    <row r="30" spans="1:9" s="13" customFormat="1" ht="16.5" customHeight="1">
      <c r="A30" s="1299"/>
      <c r="B30" s="658"/>
      <c r="C30" s="658"/>
      <c r="D30" s="658"/>
      <c r="E30" s="22"/>
      <c r="F30" s="418" t="s">
        <v>910</v>
      </c>
      <c r="G30" s="22"/>
      <c r="H30" s="20">
        <f t="shared" si="0"/>
        <v>0</v>
      </c>
      <c r="I30" s="20" t="e">
        <f t="shared" si="1"/>
        <v>#DIV/0!</v>
      </c>
    </row>
    <row r="31" spans="1:9" s="13" customFormat="1" ht="15.75" customHeight="1">
      <c r="A31" s="26"/>
      <c r="B31" s="659"/>
      <c r="C31" s="659"/>
      <c r="D31" s="659"/>
      <c r="E31" s="14"/>
      <c r="F31" s="419" t="s">
        <v>911</v>
      </c>
      <c r="G31" s="14"/>
      <c r="H31" s="20">
        <f t="shared" si="0"/>
        <v>0</v>
      </c>
      <c r="I31" s="20" t="e">
        <f t="shared" si="1"/>
        <v>#DIV/0!</v>
      </c>
    </row>
    <row r="32" spans="1:9" s="10" customFormat="1" ht="21" customHeight="1">
      <c r="A32" s="58" t="s">
        <v>788</v>
      </c>
      <c r="B32" s="981">
        <v>125365</v>
      </c>
      <c r="C32" s="981">
        <v>102170</v>
      </c>
      <c r="D32" s="981">
        <v>106140</v>
      </c>
      <c r="E32" s="793">
        <v>84380</v>
      </c>
      <c r="F32" s="982">
        <f>+I32</f>
        <v>25.02962787390377</v>
      </c>
      <c r="G32" s="983">
        <v>63260</v>
      </c>
      <c r="H32" s="20">
        <f t="shared" si="0"/>
        <v>21120</v>
      </c>
      <c r="I32" s="20">
        <f t="shared" si="1"/>
        <v>25.02962787390377</v>
      </c>
    </row>
    <row r="33" spans="1:9" s="10" customFormat="1" ht="21.75" customHeight="1">
      <c r="A33" s="132" t="s">
        <v>594</v>
      </c>
      <c r="B33" s="308" t="s">
        <v>98</v>
      </c>
      <c r="C33" s="308" t="s">
        <v>98</v>
      </c>
      <c r="D33" s="565">
        <v>36490</v>
      </c>
      <c r="E33" s="984">
        <v>67200</v>
      </c>
      <c r="F33" s="985">
        <f>+I33</f>
        <v>-25</v>
      </c>
      <c r="G33" s="88">
        <v>84000</v>
      </c>
      <c r="H33" s="20">
        <f t="shared" si="0"/>
        <v>-16800</v>
      </c>
      <c r="I33" s="20">
        <f t="shared" si="1"/>
        <v>-25</v>
      </c>
    </row>
    <row r="34" spans="1:9" s="10" customFormat="1" ht="21.75" customHeight="1">
      <c r="A34" s="43" t="s">
        <v>912</v>
      </c>
      <c r="B34" s="327">
        <f>+B22+B23+B24+B25+B32</f>
        <v>2059596</v>
      </c>
      <c r="C34" s="512">
        <f>+C22+C23+C24+C25+C32</f>
        <v>2513926</v>
      </c>
      <c r="D34" s="555">
        <f>+D22+D24+D25+D32+D33</f>
        <v>2933403</v>
      </c>
      <c r="E34" s="279">
        <f>+E22+E24+E25+E32+E33</f>
        <v>3437660</v>
      </c>
      <c r="F34" s="612">
        <f>+I34</f>
        <v>8.262597231837937</v>
      </c>
      <c r="G34" s="263">
        <f>+G22+G24+G25+G32+G33</f>
        <v>3153620</v>
      </c>
      <c r="H34" s="20">
        <f t="shared" si="0"/>
        <v>284040</v>
      </c>
      <c r="I34" s="20">
        <f t="shared" si="1"/>
        <v>8.262597231837937</v>
      </c>
    </row>
    <row r="35" spans="1:9" s="10" customFormat="1" ht="24.75" customHeight="1">
      <c r="A35" s="40" t="s">
        <v>100</v>
      </c>
      <c r="B35" s="122">
        <f>+B20+B34</f>
        <v>4197985</v>
      </c>
      <c r="C35" s="1108">
        <f>+C20+C34</f>
        <v>4651434</v>
      </c>
      <c r="D35" s="664">
        <f>+D20+D34</f>
        <v>5245323</v>
      </c>
      <c r="E35" s="278">
        <f>+E20+E34</f>
        <v>5749580</v>
      </c>
      <c r="F35" s="613">
        <f>+I35</f>
        <v>4.940186935393542</v>
      </c>
      <c r="G35" s="269">
        <f>+G20+G34</f>
        <v>5465540</v>
      </c>
      <c r="H35" s="20">
        <f t="shared" si="0"/>
        <v>284040</v>
      </c>
      <c r="I35" s="20">
        <f t="shared" si="1"/>
        <v>4.940186935393542</v>
      </c>
    </row>
    <row r="36" spans="1:9" s="33" customFormat="1" ht="12.75" customHeight="1">
      <c r="A36" s="807"/>
      <c r="B36" s="792"/>
      <c r="C36" s="530"/>
      <c r="D36" s="59"/>
      <c r="E36" s="315"/>
      <c r="F36" s="808"/>
      <c r="G36" s="809"/>
      <c r="H36" s="20">
        <f t="shared" si="0"/>
        <v>0</v>
      </c>
      <c r="I36" s="20" t="e">
        <f t="shared" si="1"/>
        <v>#DIV/0!</v>
      </c>
    </row>
    <row r="37" spans="1:9" s="10" customFormat="1" ht="19.5" customHeight="1">
      <c r="A37" s="60" t="s">
        <v>685</v>
      </c>
      <c r="B37" s="60"/>
      <c r="C37" s="60"/>
      <c r="D37" s="60"/>
      <c r="E37" s="61" t="s">
        <v>896</v>
      </c>
      <c r="F37" s="187"/>
      <c r="G37" s="187"/>
      <c r="H37" s="20" t="e">
        <f aca="true" t="shared" si="2" ref="H37:H47">+E37-G37</f>
        <v>#VALUE!</v>
      </c>
      <c r="I37" s="20" t="e">
        <f aca="true" t="shared" si="3" ref="I37:I48">+H37*100/E37</f>
        <v>#VALUE!</v>
      </c>
    </row>
    <row r="38" spans="1:9" s="10" customFormat="1" ht="19.5" customHeight="1">
      <c r="A38" s="60" t="s">
        <v>686</v>
      </c>
      <c r="B38" s="60"/>
      <c r="C38" s="60"/>
      <c r="D38" s="60"/>
      <c r="E38" s="61"/>
      <c r="F38" s="187"/>
      <c r="G38" s="187"/>
      <c r="H38" s="20">
        <f t="shared" si="2"/>
        <v>0</v>
      </c>
      <c r="I38" s="20" t="e">
        <f t="shared" si="3"/>
        <v>#DIV/0!</v>
      </c>
    </row>
    <row r="39" spans="1:9" s="10" customFormat="1" ht="19.5" customHeight="1">
      <c r="A39" s="76" t="s">
        <v>869</v>
      </c>
      <c r="B39" s="62"/>
      <c r="C39" s="62"/>
      <c r="D39" s="92"/>
      <c r="E39" s="63"/>
      <c r="F39" s="188"/>
      <c r="G39" s="188"/>
      <c r="H39" s="20">
        <f t="shared" si="2"/>
        <v>0</v>
      </c>
      <c r="I39" s="20" t="e">
        <f t="shared" si="3"/>
        <v>#DIV/0!</v>
      </c>
    </row>
    <row r="40" spans="1:9" s="10" customFormat="1" ht="19.5" customHeight="1">
      <c r="A40" s="89" t="s">
        <v>864</v>
      </c>
      <c r="B40" s="60"/>
      <c r="C40" s="60"/>
      <c r="D40" s="60"/>
      <c r="E40" s="72"/>
      <c r="F40" s="187"/>
      <c r="G40" s="187"/>
      <c r="H40" s="20">
        <f t="shared" si="2"/>
        <v>0</v>
      </c>
      <c r="I40" s="20" t="e">
        <f t="shared" si="3"/>
        <v>#DIV/0!</v>
      </c>
    </row>
    <row r="41" spans="1:9" s="2" customFormat="1" ht="19.5" customHeight="1">
      <c r="A41" s="86" t="s">
        <v>945</v>
      </c>
      <c r="B41" s="63">
        <v>1068120</v>
      </c>
      <c r="C41" s="63">
        <v>1101028</v>
      </c>
      <c r="D41" s="72">
        <v>443780</v>
      </c>
      <c r="E41" s="63">
        <v>100000</v>
      </c>
      <c r="F41" s="604" t="s">
        <v>1</v>
      </c>
      <c r="G41" s="683">
        <v>100000</v>
      </c>
      <c r="H41" s="20">
        <f>+E41-G41</f>
        <v>0</v>
      </c>
      <c r="I41" s="20">
        <f t="shared" si="3"/>
        <v>0</v>
      </c>
    </row>
    <row r="42" spans="1:9" ht="19.5" customHeight="1">
      <c r="A42" s="62" t="s">
        <v>425</v>
      </c>
      <c r="B42" s="63">
        <v>12000</v>
      </c>
      <c r="C42" s="368" t="s">
        <v>98</v>
      </c>
      <c r="D42" s="104" t="s">
        <v>98</v>
      </c>
      <c r="E42" s="63">
        <v>5000</v>
      </c>
      <c r="F42" s="604" t="s">
        <v>1</v>
      </c>
      <c r="G42" s="683">
        <v>5000</v>
      </c>
      <c r="H42" s="20">
        <f t="shared" si="2"/>
        <v>0</v>
      </c>
      <c r="I42" s="20">
        <f t="shared" si="3"/>
        <v>0</v>
      </c>
    </row>
    <row r="43" spans="1:9" ht="19.5" customHeight="1">
      <c r="A43" s="62" t="s">
        <v>426</v>
      </c>
      <c r="B43" s="368" t="s">
        <v>98</v>
      </c>
      <c r="C43" s="368" t="s">
        <v>98</v>
      </c>
      <c r="D43" s="104" t="s">
        <v>98</v>
      </c>
      <c r="E43" s="384">
        <v>3000</v>
      </c>
      <c r="F43" s="604" t="s">
        <v>1</v>
      </c>
      <c r="G43" s="683">
        <v>3000</v>
      </c>
      <c r="H43" s="20">
        <f t="shared" si="2"/>
        <v>0</v>
      </c>
      <c r="I43" s="20">
        <f t="shared" si="3"/>
        <v>0</v>
      </c>
    </row>
    <row r="44" spans="1:9" s="10" customFormat="1" ht="19.5" customHeight="1">
      <c r="A44" s="62" t="s">
        <v>427</v>
      </c>
      <c r="B44" s="368" t="s">
        <v>98</v>
      </c>
      <c r="C44" s="368" t="s">
        <v>98</v>
      </c>
      <c r="D44" s="104" t="s">
        <v>98</v>
      </c>
      <c r="E44" s="384">
        <v>3000</v>
      </c>
      <c r="F44" s="604" t="s">
        <v>1</v>
      </c>
      <c r="G44" s="683">
        <v>3000</v>
      </c>
      <c r="H44" s="20">
        <f t="shared" si="2"/>
        <v>0</v>
      </c>
      <c r="I44" s="20">
        <f t="shared" si="3"/>
        <v>0</v>
      </c>
    </row>
    <row r="45" spans="1:9" s="10" customFormat="1" ht="19.5" customHeight="1">
      <c r="A45" s="62" t="s">
        <v>428</v>
      </c>
      <c r="B45" s="368" t="s">
        <v>98</v>
      </c>
      <c r="C45" s="368" t="s">
        <v>98</v>
      </c>
      <c r="D45" s="104" t="s">
        <v>98</v>
      </c>
      <c r="E45" s="384">
        <v>5000</v>
      </c>
      <c r="F45" s="604" t="s">
        <v>1</v>
      </c>
      <c r="G45" s="683">
        <v>5000</v>
      </c>
      <c r="H45" s="20">
        <f t="shared" si="2"/>
        <v>0</v>
      </c>
      <c r="I45" s="20">
        <f t="shared" si="3"/>
        <v>0</v>
      </c>
    </row>
    <row r="46" spans="1:9" s="10" customFormat="1" ht="19.5" customHeight="1">
      <c r="A46" s="62" t="s">
        <v>429</v>
      </c>
      <c r="B46" s="63">
        <v>2700</v>
      </c>
      <c r="C46" s="368" t="s">
        <v>98</v>
      </c>
      <c r="D46" s="104" t="s">
        <v>98</v>
      </c>
      <c r="E46" s="63">
        <v>5000</v>
      </c>
      <c r="F46" s="604" t="s">
        <v>1</v>
      </c>
      <c r="G46" s="683">
        <v>5000</v>
      </c>
      <c r="H46" s="20">
        <f t="shared" si="2"/>
        <v>0</v>
      </c>
      <c r="I46" s="20">
        <f t="shared" si="3"/>
        <v>0</v>
      </c>
    </row>
    <row r="47" spans="1:9" s="33" customFormat="1" ht="19.5" customHeight="1">
      <c r="A47" s="76" t="s">
        <v>602</v>
      </c>
      <c r="B47" s="368" t="s">
        <v>98</v>
      </c>
      <c r="C47" s="368" t="s">
        <v>98</v>
      </c>
      <c r="D47" s="104" t="s">
        <v>98</v>
      </c>
      <c r="E47" s="384">
        <v>15000</v>
      </c>
      <c r="F47" s="604" t="s">
        <v>1</v>
      </c>
      <c r="G47" s="810">
        <v>15000</v>
      </c>
      <c r="H47" s="20">
        <f t="shared" si="2"/>
        <v>0</v>
      </c>
      <c r="I47" s="20">
        <f t="shared" si="3"/>
        <v>0</v>
      </c>
    </row>
    <row r="48" spans="1:9" s="33" customFormat="1" ht="19.5" customHeight="1">
      <c r="A48" s="76" t="s">
        <v>865</v>
      </c>
      <c r="B48" s="63">
        <v>36000</v>
      </c>
      <c r="C48" s="63">
        <v>36000</v>
      </c>
      <c r="D48" s="72">
        <v>36000</v>
      </c>
      <c r="E48" s="384">
        <v>36000</v>
      </c>
      <c r="F48" s="604">
        <f>+I48</f>
        <v>99.62962962962962</v>
      </c>
      <c r="G48" s="810">
        <v>48000</v>
      </c>
      <c r="H48" s="20">
        <f>+E48-G48*100/E48</f>
        <v>35866.666666666664</v>
      </c>
      <c r="I48" s="20">
        <f t="shared" si="3"/>
        <v>99.62962962962962</v>
      </c>
    </row>
    <row r="49" spans="1:9" s="10" customFormat="1" ht="19.5" customHeight="1">
      <c r="A49" s="76" t="s">
        <v>868</v>
      </c>
      <c r="B49" s="63">
        <v>29764</v>
      </c>
      <c r="C49" s="63">
        <v>45003</v>
      </c>
      <c r="D49" s="72">
        <v>62702</v>
      </c>
      <c r="E49" s="63">
        <v>100000</v>
      </c>
      <c r="F49" s="604">
        <f>+I49</f>
        <v>99.9</v>
      </c>
      <c r="G49" s="811">
        <v>100000</v>
      </c>
      <c r="H49" s="20">
        <f>+E49-G49*100/E49</f>
        <v>99900</v>
      </c>
      <c r="I49" s="20">
        <f aca="true" t="shared" si="4" ref="I49:I60">+H49*100/E49</f>
        <v>99.9</v>
      </c>
    </row>
    <row r="50" spans="1:9" s="10" customFormat="1" ht="19.5" customHeight="1">
      <c r="A50" s="94" t="s">
        <v>430</v>
      </c>
      <c r="B50" s="88">
        <v>62999</v>
      </c>
      <c r="C50" s="88">
        <v>7199</v>
      </c>
      <c r="D50" s="104" t="s">
        <v>98</v>
      </c>
      <c r="E50" s="308" t="s">
        <v>98</v>
      </c>
      <c r="F50" s="785" t="s">
        <v>98</v>
      </c>
      <c r="G50" s="785" t="s">
        <v>98</v>
      </c>
      <c r="H50" s="20" t="e">
        <f>+E50-G50*100/E50</f>
        <v>#VALUE!</v>
      </c>
      <c r="I50" s="20" t="e">
        <f t="shared" si="4"/>
        <v>#VALUE!</v>
      </c>
    </row>
    <row r="51" spans="1:9" s="10" customFormat="1" ht="21.75" customHeight="1">
      <c r="A51" s="43" t="s">
        <v>913</v>
      </c>
      <c r="B51" s="327">
        <f>+B41+B42+B46+B48+B49+B50</f>
        <v>1211583</v>
      </c>
      <c r="C51" s="512">
        <f>+C41+C48+C49+C50</f>
        <v>1189230</v>
      </c>
      <c r="D51" s="512">
        <f>+D41+D48+D49</f>
        <v>542482</v>
      </c>
      <c r="E51" s="454">
        <f>+E41+E42+E43+E44+E45+E46+E47+E48+E49</f>
        <v>272000</v>
      </c>
      <c r="F51" s="601">
        <f>+I51</f>
        <v>99.9616133217993</v>
      </c>
      <c r="G51" s="263">
        <f>+G41+G42+G43+G44+G45+G46+G47+G48+G49</f>
        <v>284000</v>
      </c>
      <c r="H51" s="20">
        <f>+E51-G51*100/E51</f>
        <v>271895.5882352941</v>
      </c>
      <c r="I51" s="20">
        <f t="shared" si="4"/>
        <v>99.9616133217993</v>
      </c>
    </row>
    <row r="52" spans="1:9" s="33" customFormat="1" ht="21.75" customHeight="1">
      <c r="A52" s="178"/>
      <c r="B52" s="365"/>
      <c r="C52" s="569"/>
      <c r="D52" s="123"/>
      <c r="E52" s="812"/>
      <c r="F52" s="813"/>
      <c r="G52" s="814"/>
      <c r="H52" s="20">
        <f aca="true" t="shared" si="5" ref="H52:H60">+E52-G52</f>
        <v>0</v>
      </c>
      <c r="I52" s="20" t="e">
        <f t="shared" si="4"/>
        <v>#DIV/0!</v>
      </c>
    </row>
    <row r="53" spans="1:9" s="33" customFormat="1" ht="21.75" customHeight="1">
      <c r="A53" s="28"/>
      <c r="B53" s="385"/>
      <c r="C53" s="37"/>
      <c r="D53" s="38"/>
      <c r="E53" s="815"/>
      <c r="F53" s="816"/>
      <c r="H53" s="20">
        <f t="shared" si="5"/>
        <v>0</v>
      </c>
      <c r="I53" s="20" t="e">
        <f t="shared" si="4"/>
        <v>#DIV/0!</v>
      </c>
    </row>
    <row r="54" spans="1:9" s="33" customFormat="1" ht="21.75" customHeight="1">
      <c r="A54" s="28"/>
      <c r="B54" s="385"/>
      <c r="C54" s="37"/>
      <c r="D54" s="38"/>
      <c r="E54" s="815"/>
      <c r="F54" s="816"/>
      <c r="G54" s="494">
        <v>28</v>
      </c>
      <c r="H54" s="20">
        <f t="shared" si="5"/>
        <v>-28</v>
      </c>
      <c r="I54" s="20" t="e">
        <f t="shared" si="4"/>
        <v>#DIV/0!</v>
      </c>
    </row>
    <row r="55" spans="1:9" s="33" customFormat="1" ht="5.25" customHeight="1">
      <c r="A55" s="28"/>
      <c r="B55" s="385"/>
      <c r="C55" s="37"/>
      <c r="D55" s="38"/>
      <c r="E55" s="817"/>
      <c r="F55" s="818"/>
      <c r="G55" s="819"/>
      <c r="H55" s="20">
        <f t="shared" si="5"/>
        <v>0</v>
      </c>
      <c r="I55" s="20" t="e">
        <f t="shared" si="4"/>
        <v>#DIV/0!</v>
      </c>
    </row>
    <row r="56" spans="1:9" s="196" customFormat="1" ht="20.25" customHeight="1">
      <c r="A56" s="3" t="s">
        <v>899</v>
      </c>
      <c r="B56" s="1293" t="s">
        <v>907</v>
      </c>
      <c r="C56" s="1293"/>
      <c r="D56" s="1294"/>
      <c r="E56" s="1295" t="s">
        <v>895</v>
      </c>
      <c r="F56" s="1296"/>
      <c r="G56" s="1297"/>
      <c r="H56" s="20" t="e">
        <f t="shared" si="5"/>
        <v>#VALUE!</v>
      </c>
      <c r="I56" s="20" t="e">
        <f t="shared" si="4"/>
        <v>#VALUE!</v>
      </c>
    </row>
    <row r="57" spans="1:9" s="196" customFormat="1" ht="20.25" customHeight="1">
      <c r="A57" s="1298" t="s">
        <v>66</v>
      </c>
      <c r="B57" s="3" t="s">
        <v>908</v>
      </c>
      <c r="C57" s="3" t="s">
        <v>611</v>
      </c>
      <c r="D57" s="657" t="s">
        <v>296</v>
      </c>
      <c r="E57" s="417" t="s">
        <v>893</v>
      </c>
      <c r="F57" s="416" t="s">
        <v>909</v>
      </c>
      <c r="G57" s="417" t="s">
        <v>297</v>
      </c>
      <c r="H57" s="20" t="e">
        <f t="shared" si="5"/>
        <v>#VALUE!</v>
      </c>
      <c r="I57" s="20" t="e">
        <f t="shared" si="4"/>
        <v>#VALUE!</v>
      </c>
    </row>
    <row r="58" spans="1:9" s="13" customFormat="1" ht="16.5" customHeight="1">
      <c r="A58" s="1299"/>
      <c r="B58" s="673"/>
      <c r="C58" s="673"/>
      <c r="D58" s="745"/>
      <c r="E58" s="22"/>
      <c r="F58" s="418" t="s">
        <v>910</v>
      </c>
      <c r="G58" s="674"/>
      <c r="H58" s="20">
        <f t="shared" si="5"/>
        <v>0</v>
      </c>
      <c r="I58" s="20" t="e">
        <f t="shared" si="4"/>
        <v>#DIV/0!</v>
      </c>
    </row>
    <row r="59" spans="1:9" s="13" customFormat="1" ht="15.75" customHeight="1">
      <c r="A59" s="26"/>
      <c r="B59" s="115"/>
      <c r="C59" s="115"/>
      <c r="D59" s="746"/>
      <c r="E59" s="14"/>
      <c r="F59" s="419" t="s">
        <v>911</v>
      </c>
      <c r="G59" s="675"/>
      <c r="H59" s="20">
        <f t="shared" si="5"/>
        <v>0</v>
      </c>
      <c r="I59" s="20" t="e">
        <f t="shared" si="4"/>
        <v>#DIV/0!</v>
      </c>
    </row>
    <row r="60" spans="1:9" s="10" customFormat="1" ht="22.5" customHeight="1">
      <c r="A60" s="58" t="s">
        <v>870</v>
      </c>
      <c r="B60" s="473"/>
      <c r="C60" s="473"/>
      <c r="D60" s="59"/>
      <c r="E60" s="918"/>
      <c r="F60" s="919"/>
      <c r="G60" s="191"/>
      <c r="H60" s="20">
        <f t="shared" si="5"/>
        <v>0</v>
      </c>
      <c r="I60" s="20" t="e">
        <f t="shared" si="4"/>
        <v>#DIV/0!</v>
      </c>
    </row>
    <row r="61" spans="1:9" s="10" customFormat="1" ht="22.5" customHeight="1">
      <c r="A61" s="60" t="s">
        <v>431</v>
      </c>
      <c r="B61" s="72">
        <v>398640.48</v>
      </c>
      <c r="C61" s="72">
        <v>472432.34</v>
      </c>
      <c r="D61" s="72">
        <v>674382.06</v>
      </c>
      <c r="E61" s="324">
        <v>600000</v>
      </c>
      <c r="F61" s="603" t="s">
        <v>1</v>
      </c>
      <c r="G61" s="683">
        <v>600000</v>
      </c>
      <c r="H61" s="20">
        <f>+D61-G61</f>
        <v>74382.06000000006</v>
      </c>
      <c r="I61" s="20">
        <f>+H61*100/D61</f>
        <v>11.029661732104802</v>
      </c>
    </row>
    <row r="62" spans="1:9" s="10" customFormat="1" ht="22.5" customHeight="1">
      <c r="A62" s="76" t="s">
        <v>432</v>
      </c>
      <c r="B62" s="109">
        <v>26280</v>
      </c>
      <c r="C62" s="95">
        <v>10450</v>
      </c>
      <c r="D62" s="72">
        <v>6750</v>
      </c>
      <c r="E62" s="95" t="s">
        <v>98</v>
      </c>
      <c r="F62" s="95" t="s">
        <v>98</v>
      </c>
      <c r="G62" s="95" t="s">
        <v>98</v>
      </c>
      <c r="H62" s="20" t="e">
        <f aca="true" t="shared" si="6" ref="H62:H70">+E62-G62</f>
        <v>#VALUE!</v>
      </c>
      <c r="I62" s="20" t="e">
        <f aca="true" t="shared" si="7" ref="I62:I70">+H62*100/E62</f>
        <v>#VALUE!</v>
      </c>
    </row>
    <row r="63" spans="1:9" s="10" customFormat="1" ht="22.5" customHeight="1">
      <c r="A63" s="62" t="s">
        <v>158</v>
      </c>
      <c r="B63" s="95" t="s">
        <v>98</v>
      </c>
      <c r="C63" s="95" t="s">
        <v>98</v>
      </c>
      <c r="D63" s="95" t="s">
        <v>98</v>
      </c>
      <c r="E63" s="109">
        <v>30000</v>
      </c>
      <c r="F63" s="608" t="s">
        <v>1</v>
      </c>
      <c r="G63" s="683">
        <v>30000</v>
      </c>
      <c r="H63" s="20">
        <f t="shared" si="6"/>
        <v>0</v>
      </c>
      <c r="I63" s="20">
        <f t="shared" si="7"/>
        <v>0</v>
      </c>
    </row>
    <row r="64" spans="1:9" s="10" customFormat="1" ht="22.5" customHeight="1">
      <c r="A64" s="62" t="s">
        <v>159</v>
      </c>
      <c r="B64" s="95" t="s">
        <v>98</v>
      </c>
      <c r="C64" s="95" t="s">
        <v>98</v>
      </c>
      <c r="D64" s="95" t="s">
        <v>98</v>
      </c>
      <c r="E64" s="109">
        <v>30000</v>
      </c>
      <c r="F64" s="608" t="s">
        <v>1</v>
      </c>
      <c r="G64" s="683">
        <v>30000</v>
      </c>
      <c r="H64" s="20">
        <f t="shared" si="6"/>
        <v>0</v>
      </c>
      <c r="I64" s="20">
        <f t="shared" si="7"/>
        <v>0</v>
      </c>
    </row>
    <row r="65" spans="1:9" s="10" customFormat="1" ht="22.5" customHeight="1">
      <c r="A65" s="62" t="s">
        <v>915</v>
      </c>
      <c r="B65" s="62"/>
      <c r="C65" s="95"/>
      <c r="D65" s="743"/>
      <c r="E65" s="188"/>
      <c r="F65" s="95" t="s">
        <v>98</v>
      </c>
      <c r="G65" s="683"/>
      <c r="H65" s="20">
        <f t="shared" si="6"/>
        <v>0</v>
      </c>
      <c r="I65" s="20" t="e">
        <f t="shared" si="7"/>
        <v>#DIV/0!</v>
      </c>
    </row>
    <row r="66" spans="1:9" s="10" customFormat="1" ht="22.5" customHeight="1">
      <c r="A66" s="62" t="s">
        <v>160</v>
      </c>
      <c r="B66" s="368" t="s">
        <v>98</v>
      </c>
      <c r="C66" s="95" t="s">
        <v>98</v>
      </c>
      <c r="D66" s="95" t="s">
        <v>98</v>
      </c>
      <c r="E66" s="384">
        <v>40000</v>
      </c>
      <c r="F66" s="608" t="s">
        <v>1</v>
      </c>
      <c r="G66" s="683">
        <v>40000</v>
      </c>
      <c r="H66" s="20">
        <f t="shared" si="6"/>
        <v>0</v>
      </c>
      <c r="I66" s="20">
        <f t="shared" si="7"/>
        <v>0</v>
      </c>
    </row>
    <row r="67" spans="1:9" s="10" customFormat="1" ht="22.5" customHeight="1">
      <c r="A67" s="62" t="s">
        <v>916</v>
      </c>
      <c r="B67" s="62"/>
      <c r="C67" s="95"/>
      <c r="D67" s="743"/>
      <c r="E67" s="188"/>
      <c r="F67" s="189"/>
      <c r="G67" s="188"/>
      <c r="H67" s="20">
        <f t="shared" si="6"/>
        <v>0</v>
      </c>
      <c r="I67" s="20" t="e">
        <f t="shared" si="7"/>
        <v>#DIV/0!</v>
      </c>
    </row>
    <row r="68" spans="1:9" s="33" customFormat="1" ht="22.5" customHeight="1">
      <c r="A68" s="76" t="s">
        <v>433</v>
      </c>
      <c r="B68" s="76"/>
      <c r="C68" s="95"/>
      <c r="D68" s="743"/>
      <c r="E68" s="190"/>
      <c r="F68" s="271"/>
      <c r="G68" s="743"/>
      <c r="H68" s="20">
        <f t="shared" si="6"/>
        <v>0</v>
      </c>
      <c r="I68" s="20" t="e">
        <f t="shared" si="7"/>
        <v>#DIV/0!</v>
      </c>
    </row>
    <row r="69" spans="1:9" s="10" customFormat="1" ht="22.5" customHeight="1">
      <c r="A69" s="76" t="s">
        <v>917</v>
      </c>
      <c r="B69" s="76"/>
      <c r="C69" s="95"/>
      <c r="D69" s="743"/>
      <c r="E69" s="190"/>
      <c r="F69" s="271"/>
      <c r="G69" s="188"/>
      <c r="H69" s="20">
        <f t="shared" si="6"/>
        <v>0</v>
      </c>
      <c r="I69" s="20" t="e">
        <f t="shared" si="7"/>
        <v>#DIV/0!</v>
      </c>
    </row>
    <row r="70" spans="1:9" s="10" customFormat="1" ht="22.5" customHeight="1">
      <c r="A70" s="80" t="s">
        <v>161</v>
      </c>
      <c r="B70" s="63">
        <v>68101</v>
      </c>
      <c r="C70" s="95">
        <v>79090</v>
      </c>
      <c r="D70" s="72">
        <v>143913</v>
      </c>
      <c r="E70" s="380">
        <v>200000</v>
      </c>
      <c r="F70" s="602">
        <f>+I70</f>
        <v>-50</v>
      </c>
      <c r="G70" s="683">
        <v>300000</v>
      </c>
      <c r="H70" s="20">
        <f t="shared" si="6"/>
        <v>-100000</v>
      </c>
      <c r="I70" s="20">
        <f t="shared" si="7"/>
        <v>-50</v>
      </c>
    </row>
    <row r="71" spans="1:9" s="2" customFormat="1" ht="22.5" customHeight="1">
      <c r="A71" s="80" t="s">
        <v>162</v>
      </c>
      <c r="B71" s="383">
        <v>125592</v>
      </c>
      <c r="C71" s="95">
        <v>317450</v>
      </c>
      <c r="D71" s="95" t="s">
        <v>98</v>
      </c>
      <c r="E71" s="380">
        <v>5000</v>
      </c>
      <c r="F71" s="608" t="s">
        <v>1</v>
      </c>
      <c r="G71" s="683">
        <v>5000</v>
      </c>
      <c r="H71" s="20">
        <f aca="true" t="shared" si="8" ref="H71:H78">+E71-G71</f>
        <v>0</v>
      </c>
      <c r="I71" s="20">
        <f aca="true" t="shared" si="9" ref="I71:I78">+H71*100/E71</f>
        <v>0</v>
      </c>
    </row>
    <row r="72" spans="1:9" s="2" customFormat="1" ht="22.5" customHeight="1">
      <c r="A72" s="80" t="s">
        <v>163</v>
      </c>
      <c r="B72" s="95" t="s">
        <v>98</v>
      </c>
      <c r="C72" s="95" t="s">
        <v>98</v>
      </c>
      <c r="D72" s="95" t="s">
        <v>98</v>
      </c>
      <c r="E72" s="384">
        <v>5000</v>
      </c>
      <c r="F72" s="608" t="s">
        <v>1</v>
      </c>
      <c r="G72" s="683">
        <v>5000</v>
      </c>
      <c r="H72" s="20">
        <f t="shared" si="8"/>
        <v>0</v>
      </c>
      <c r="I72" s="20">
        <f t="shared" si="9"/>
        <v>0</v>
      </c>
    </row>
    <row r="73" spans="1:9" s="2" customFormat="1" ht="22.5" customHeight="1">
      <c r="A73" s="80" t="s">
        <v>164</v>
      </c>
      <c r="B73" s="95" t="s">
        <v>98</v>
      </c>
      <c r="C73" s="95" t="s">
        <v>98</v>
      </c>
      <c r="D73" s="95">
        <v>27840</v>
      </c>
      <c r="E73" s="368" t="s">
        <v>98</v>
      </c>
      <c r="F73" s="368" t="s">
        <v>98</v>
      </c>
      <c r="G73" s="368" t="s">
        <v>98</v>
      </c>
      <c r="H73" s="20" t="e">
        <f t="shared" si="8"/>
        <v>#VALUE!</v>
      </c>
      <c r="I73" s="20" t="e">
        <f t="shared" si="9"/>
        <v>#VALUE!</v>
      </c>
    </row>
    <row r="74" spans="1:9" s="2" customFormat="1" ht="22.5" customHeight="1">
      <c r="A74" s="203" t="s">
        <v>550</v>
      </c>
      <c r="B74" s="63">
        <v>75700</v>
      </c>
      <c r="C74" s="95" t="s">
        <v>98</v>
      </c>
      <c r="D74" s="95">
        <v>54950</v>
      </c>
      <c r="E74" s="63">
        <v>55000</v>
      </c>
      <c r="F74" s="602">
        <f>+I74</f>
        <v>-56.36363636363637</v>
      </c>
      <c r="G74" s="63">
        <v>86000</v>
      </c>
      <c r="H74" s="20">
        <f>+E74-G74</f>
        <v>-31000</v>
      </c>
      <c r="I74" s="20">
        <f>+H74*100/E74</f>
        <v>-56.36363636363637</v>
      </c>
    </row>
    <row r="75" spans="1:9" s="2" customFormat="1" ht="22.5" customHeight="1">
      <c r="A75" s="203" t="s">
        <v>551</v>
      </c>
      <c r="B75" s="63">
        <v>11760</v>
      </c>
      <c r="C75" s="95" t="s">
        <v>98</v>
      </c>
      <c r="D75" s="95" t="s">
        <v>98</v>
      </c>
      <c r="E75" s="368" t="s">
        <v>98</v>
      </c>
      <c r="F75" s="368" t="s">
        <v>98</v>
      </c>
      <c r="G75" s="368" t="s">
        <v>98</v>
      </c>
      <c r="H75" s="20" t="e">
        <f t="shared" si="8"/>
        <v>#VALUE!</v>
      </c>
      <c r="I75" s="20" t="e">
        <f t="shared" si="9"/>
        <v>#VALUE!</v>
      </c>
    </row>
    <row r="76" spans="1:9" ht="22.5" customHeight="1">
      <c r="A76" s="80" t="s">
        <v>552</v>
      </c>
      <c r="B76" s="95" t="s">
        <v>98</v>
      </c>
      <c r="C76" s="95" t="s">
        <v>98</v>
      </c>
      <c r="D76" s="95" t="s">
        <v>98</v>
      </c>
      <c r="E76" s="63">
        <v>20000</v>
      </c>
      <c r="F76" s="608" t="s">
        <v>1</v>
      </c>
      <c r="G76" s="63">
        <v>20000</v>
      </c>
      <c r="H76" s="20">
        <f t="shared" si="8"/>
        <v>0</v>
      </c>
      <c r="I76" s="20">
        <f t="shared" si="9"/>
        <v>0</v>
      </c>
    </row>
    <row r="77" spans="1:9" ht="22.5" customHeight="1">
      <c r="A77" s="203" t="s">
        <v>837</v>
      </c>
      <c r="B77" s="95" t="s">
        <v>98</v>
      </c>
      <c r="C77" s="95" t="s">
        <v>98</v>
      </c>
      <c r="D77" s="95" t="s">
        <v>98</v>
      </c>
      <c r="E77" s="63">
        <v>15000</v>
      </c>
      <c r="F77" s="608" t="s">
        <v>1</v>
      </c>
      <c r="G77" s="63">
        <v>15000</v>
      </c>
      <c r="H77" s="20">
        <f t="shared" si="8"/>
        <v>0</v>
      </c>
      <c r="I77" s="20">
        <f t="shared" si="9"/>
        <v>0</v>
      </c>
    </row>
    <row r="78" spans="1:9" ht="37.5" customHeight="1">
      <c r="A78" s="920" t="s">
        <v>765</v>
      </c>
      <c r="B78" s="921" t="s">
        <v>98</v>
      </c>
      <c r="C78" s="921" t="s">
        <v>98</v>
      </c>
      <c r="D78" s="1176" t="s">
        <v>98</v>
      </c>
      <c r="E78" s="922">
        <v>30000</v>
      </c>
      <c r="F78" s="1273">
        <v>100</v>
      </c>
      <c r="G78" s="1274" t="s">
        <v>98</v>
      </c>
      <c r="H78" s="20" t="e">
        <f t="shared" si="8"/>
        <v>#VALUE!</v>
      </c>
      <c r="I78" s="20" t="e">
        <f t="shared" si="9"/>
        <v>#VALUE!</v>
      </c>
    </row>
    <row r="79" spans="1:9" s="33" customFormat="1" ht="21.75" customHeight="1">
      <c r="A79" s="178"/>
      <c r="B79" s="258"/>
      <c r="C79" s="244"/>
      <c r="D79" s="569"/>
      <c r="E79" s="123"/>
      <c r="F79" s="431"/>
      <c r="G79" s="492">
        <v>29</v>
      </c>
      <c r="H79" s="20">
        <f aca="true" t="shared" si="10" ref="H79:H86">+E79-G79</f>
        <v>-29</v>
      </c>
      <c r="I79" s="20" t="e">
        <f aca="true" t="shared" si="11" ref="I79:I86">+H79*100/E79</f>
        <v>#DIV/0!</v>
      </c>
    </row>
    <row r="80" spans="1:9" s="33" customFormat="1" ht="21.75" customHeight="1">
      <c r="A80" s="179"/>
      <c r="B80" s="260"/>
      <c r="C80" s="245"/>
      <c r="D80" s="438"/>
      <c r="E80" s="124"/>
      <c r="F80" s="521"/>
      <c r="G80" s="320"/>
      <c r="H80" s="20">
        <f t="shared" si="10"/>
        <v>0</v>
      </c>
      <c r="I80" s="20" t="e">
        <f t="shared" si="11"/>
        <v>#DIV/0!</v>
      </c>
    </row>
    <row r="81" spans="1:9" s="196" customFormat="1" ht="20.25" customHeight="1">
      <c r="A81" s="3" t="s">
        <v>899</v>
      </c>
      <c r="B81" s="1293" t="s">
        <v>907</v>
      </c>
      <c r="C81" s="1293"/>
      <c r="D81" s="1294"/>
      <c r="E81" s="1295" t="s">
        <v>895</v>
      </c>
      <c r="F81" s="1296"/>
      <c r="G81" s="1297"/>
      <c r="H81" s="20" t="e">
        <f t="shared" si="10"/>
        <v>#VALUE!</v>
      </c>
      <c r="I81" s="20" t="e">
        <f t="shared" si="11"/>
        <v>#VALUE!</v>
      </c>
    </row>
    <row r="82" spans="1:9" s="196" customFormat="1" ht="20.25" customHeight="1">
      <c r="A82" s="1298" t="s">
        <v>66</v>
      </c>
      <c r="B82" s="24" t="s">
        <v>295</v>
      </c>
      <c r="C82" s="3" t="s">
        <v>611</v>
      </c>
      <c r="D82" s="657" t="s">
        <v>296</v>
      </c>
      <c r="E82" s="25" t="s">
        <v>893</v>
      </c>
      <c r="F82" s="416" t="s">
        <v>909</v>
      </c>
      <c r="G82" s="417" t="s">
        <v>297</v>
      </c>
      <c r="H82" s="20" t="e">
        <f t="shared" si="10"/>
        <v>#VALUE!</v>
      </c>
      <c r="I82" s="20" t="e">
        <f t="shared" si="11"/>
        <v>#VALUE!</v>
      </c>
    </row>
    <row r="83" spans="1:9" s="13" customFormat="1" ht="16.5" customHeight="1">
      <c r="A83" s="1299"/>
      <c r="B83" s="7"/>
      <c r="C83" s="7"/>
      <c r="D83" s="658"/>
      <c r="E83" s="22"/>
      <c r="F83" s="418" t="s">
        <v>910</v>
      </c>
      <c r="G83" s="22"/>
      <c r="H83" s="20">
        <f t="shared" si="10"/>
        <v>0</v>
      </c>
      <c r="I83" s="20" t="e">
        <f t="shared" si="11"/>
        <v>#DIV/0!</v>
      </c>
    </row>
    <row r="84" spans="1:9" s="13" customFormat="1" ht="15.75" customHeight="1">
      <c r="A84" s="26"/>
      <c r="B84" s="26"/>
      <c r="C84" s="26"/>
      <c r="D84" s="659"/>
      <c r="E84" s="14"/>
      <c r="F84" s="419" t="s">
        <v>911</v>
      </c>
      <c r="G84" s="14"/>
      <c r="H84" s="20">
        <f t="shared" si="10"/>
        <v>0</v>
      </c>
      <c r="I84" s="20" t="e">
        <f t="shared" si="11"/>
        <v>#DIV/0!</v>
      </c>
    </row>
    <row r="85" spans="1:9" ht="22.5" customHeight="1">
      <c r="A85" s="986" t="s">
        <v>14</v>
      </c>
      <c r="B85" s="85">
        <v>79966</v>
      </c>
      <c r="C85" s="501" t="s">
        <v>98</v>
      </c>
      <c r="D85" s="95" t="s">
        <v>98</v>
      </c>
      <c r="E85" s="501" t="s">
        <v>98</v>
      </c>
      <c r="F85" s="501" t="s">
        <v>98</v>
      </c>
      <c r="G85" s="501" t="s">
        <v>98</v>
      </c>
      <c r="H85" s="20" t="e">
        <f t="shared" si="10"/>
        <v>#VALUE!</v>
      </c>
      <c r="I85" s="20" t="e">
        <f t="shared" si="11"/>
        <v>#VALUE!</v>
      </c>
    </row>
    <row r="86" spans="1:9" ht="21.75" customHeight="1">
      <c r="A86" s="839" t="s">
        <v>434</v>
      </c>
      <c r="B86" s="565">
        <v>46497.41</v>
      </c>
      <c r="C86" s="565">
        <v>22335</v>
      </c>
      <c r="D86" s="565">
        <v>36855</v>
      </c>
      <c r="E86" s="795">
        <v>40000</v>
      </c>
      <c r="F86" s="796">
        <f>+I86</f>
        <v>-150</v>
      </c>
      <c r="G86" s="88">
        <v>100000</v>
      </c>
      <c r="H86" s="20">
        <f t="shared" si="10"/>
        <v>-60000</v>
      </c>
      <c r="I86" s="20">
        <f t="shared" si="11"/>
        <v>-150</v>
      </c>
    </row>
    <row r="87" spans="1:9" s="10" customFormat="1" ht="29.25" customHeight="1">
      <c r="A87" s="43" t="s">
        <v>914</v>
      </c>
      <c r="B87" s="52">
        <f>+B61+B62+B70+B71+B74+B75+B85+B86</f>
        <v>832536.89</v>
      </c>
      <c r="C87" s="512">
        <f>+C61+C62+C70+C71+C86</f>
        <v>901757.3400000001</v>
      </c>
      <c r="D87" s="555">
        <f>+D61+D62+D70+D73+D74+D86</f>
        <v>944690.06</v>
      </c>
      <c r="E87" s="263">
        <f>+E61+E63+E64+E66+E70+E71+E72+E74+E76+E77+E78+E86</f>
        <v>1070000</v>
      </c>
      <c r="F87" s="411">
        <f>+I87</f>
        <v>-15.046728971962617</v>
      </c>
      <c r="G87" s="263">
        <f>+G61+G63+G64+G66+G70+G71+G72+G74+G76+G77+G86</f>
        <v>1231000</v>
      </c>
      <c r="H87" s="20">
        <f aca="true" t="shared" si="12" ref="H87:H150">+E87-G87</f>
        <v>-161000</v>
      </c>
      <c r="I87" s="20">
        <f aca="true" t="shared" si="13" ref="I87:I150">+H87*100/E87</f>
        <v>-15.046728971962617</v>
      </c>
    </row>
    <row r="88" spans="1:9" s="10" customFormat="1" ht="21.75" customHeight="1">
      <c r="A88" s="58" t="s">
        <v>871</v>
      </c>
      <c r="B88" s="84"/>
      <c r="C88" s="84"/>
      <c r="D88" s="70"/>
      <c r="E88" s="84"/>
      <c r="F88" s="191"/>
      <c r="G88" s="191"/>
      <c r="H88" s="20">
        <f t="shared" si="12"/>
        <v>0</v>
      </c>
      <c r="I88" s="20" t="e">
        <f t="shared" si="13"/>
        <v>#DIV/0!</v>
      </c>
    </row>
    <row r="89" spans="1:9" s="10" customFormat="1" ht="21.75" customHeight="1">
      <c r="A89" s="76" t="s">
        <v>435</v>
      </c>
      <c r="B89" s="63">
        <v>88200</v>
      </c>
      <c r="C89" s="63">
        <v>125438</v>
      </c>
      <c r="D89" s="72">
        <v>226007</v>
      </c>
      <c r="E89" s="398">
        <v>150000</v>
      </c>
      <c r="F89" s="604" t="s">
        <v>1</v>
      </c>
      <c r="G89" s="683">
        <v>150000</v>
      </c>
      <c r="H89" s="20">
        <f t="shared" si="12"/>
        <v>0</v>
      </c>
      <c r="I89" s="20">
        <f t="shared" si="13"/>
        <v>0</v>
      </c>
    </row>
    <row r="90" spans="1:9" s="10" customFormat="1" ht="21.75" customHeight="1">
      <c r="A90" s="76" t="s">
        <v>436</v>
      </c>
      <c r="B90" s="63">
        <v>21957</v>
      </c>
      <c r="C90" s="63">
        <v>27476</v>
      </c>
      <c r="D90" s="72">
        <v>36173</v>
      </c>
      <c r="E90" s="398">
        <v>40000</v>
      </c>
      <c r="F90" s="604" t="s">
        <v>1</v>
      </c>
      <c r="G90" s="683">
        <v>40000</v>
      </c>
      <c r="H90" s="20">
        <f t="shared" si="12"/>
        <v>0</v>
      </c>
      <c r="I90" s="20">
        <f t="shared" si="13"/>
        <v>0</v>
      </c>
    </row>
    <row r="91" spans="1:9" s="10" customFormat="1" ht="21.75" customHeight="1">
      <c r="A91" s="76" t="s">
        <v>437</v>
      </c>
      <c r="B91" s="63">
        <v>24860</v>
      </c>
      <c r="C91" s="63">
        <v>26213</v>
      </c>
      <c r="D91" s="72">
        <v>28190</v>
      </c>
      <c r="E91" s="398">
        <v>50000</v>
      </c>
      <c r="F91" s="604" t="s">
        <v>1</v>
      </c>
      <c r="G91" s="683">
        <v>50000</v>
      </c>
      <c r="H91" s="20">
        <f t="shared" si="12"/>
        <v>0</v>
      </c>
      <c r="I91" s="20">
        <f t="shared" si="13"/>
        <v>0</v>
      </c>
    </row>
    <row r="92" spans="1:9" s="10" customFormat="1" ht="21.75" customHeight="1">
      <c r="A92" s="76" t="s">
        <v>438</v>
      </c>
      <c r="B92" s="63">
        <v>9116</v>
      </c>
      <c r="C92" s="63">
        <v>8739</v>
      </c>
      <c r="D92" s="72">
        <v>13442</v>
      </c>
      <c r="E92" s="398">
        <v>30000</v>
      </c>
      <c r="F92" s="604" t="s">
        <v>1</v>
      </c>
      <c r="G92" s="683">
        <v>30000</v>
      </c>
      <c r="H92" s="20">
        <f t="shared" si="12"/>
        <v>0</v>
      </c>
      <c r="I92" s="20">
        <f t="shared" si="13"/>
        <v>0</v>
      </c>
    </row>
    <row r="93" spans="1:9" s="10" customFormat="1" ht="21.75" customHeight="1">
      <c r="A93" s="79" t="s">
        <v>439</v>
      </c>
      <c r="B93" s="369">
        <v>18120</v>
      </c>
      <c r="C93" s="63">
        <v>9280</v>
      </c>
      <c r="D93" s="72">
        <v>29955</v>
      </c>
      <c r="E93" s="398">
        <v>30000</v>
      </c>
      <c r="F93" s="604">
        <f>+I93</f>
        <v>-100</v>
      </c>
      <c r="G93" s="683">
        <v>60000</v>
      </c>
      <c r="H93" s="20">
        <f t="shared" si="12"/>
        <v>-30000</v>
      </c>
      <c r="I93" s="20">
        <f t="shared" si="13"/>
        <v>-100</v>
      </c>
    </row>
    <row r="94" spans="1:9" s="33" customFormat="1" ht="21.75" customHeight="1">
      <c r="A94" s="76" t="s">
        <v>440</v>
      </c>
      <c r="B94" s="63">
        <v>206193</v>
      </c>
      <c r="C94" s="63">
        <v>158179</v>
      </c>
      <c r="D94" s="72">
        <v>174486</v>
      </c>
      <c r="E94" s="398">
        <v>230000</v>
      </c>
      <c r="F94" s="604" t="s">
        <v>1</v>
      </c>
      <c r="G94" s="845">
        <v>150000</v>
      </c>
      <c r="H94" s="20">
        <f t="shared" si="12"/>
        <v>80000</v>
      </c>
      <c r="I94" s="20">
        <f t="shared" si="13"/>
        <v>34.78260869565217</v>
      </c>
    </row>
    <row r="95" spans="1:9" s="33" customFormat="1" ht="21.75" customHeight="1">
      <c r="A95" s="76" t="s">
        <v>445</v>
      </c>
      <c r="B95" s="63">
        <v>46375</v>
      </c>
      <c r="C95" s="95" t="s">
        <v>98</v>
      </c>
      <c r="D95" s="104" t="s">
        <v>98</v>
      </c>
      <c r="E95" s="95" t="s">
        <v>98</v>
      </c>
      <c r="F95" s="95" t="s">
        <v>98</v>
      </c>
      <c r="G95" s="1229" t="s">
        <v>98</v>
      </c>
      <c r="H95" s="20" t="e">
        <f t="shared" si="12"/>
        <v>#VALUE!</v>
      </c>
      <c r="I95" s="20" t="e">
        <f t="shared" si="13"/>
        <v>#VALUE!</v>
      </c>
    </row>
    <row r="96" spans="1:9" s="10" customFormat="1" ht="21.75" customHeight="1">
      <c r="A96" s="76" t="s">
        <v>441</v>
      </c>
      <c r="B96" s="63">
        <v>5390</v>
      </c>
      <c r="C96" s="63">
        <v>10768</v>
      </c>
      <c r="D96" s="72">
        <v>2894</v>
      </c>
      <c r="E96" s="398">
        <v>20000</v>
      </c>
      <c r="F96" s="604">
        <f>+I96</f>
        <v>0</v>
      </c>
      <c r="G96" s="683">
        <v>20000</v>
      </c>
      <c r="H96" s="20">
        <f t="shared" si="12"/>
        <v>0</v>
      </c>
      <c r="I96" s="20">
        <f t="shared" si="13"/>
        <v>0</v>
      </c>
    </row>
    <row r="97" spans="1:9" s="10" customFormat="1" ht="21.75" customHeight="1">
      <c r="A97" s="76" t="s">
        <v>442</v>
      </c>
      <c r="B97" s="63">
        <v>13020</v>
      </c>
      <c r="C97" s="63">
        <v>600</v>
      </c>
      <c r="D97" s="104" t="s">
        <v>98</v>
      </c>
      <c r="E97" s="398">
        <v>20000</v>
      </c>
      <c r="F97" s="104" t="s">
        <v>98</v>
      </c>
      <c r="G97" s="683">
        <v>20000</v>
      </c>
      <c r="H97" s="20">
        <f t="shared" si="12"/>
        <v>0</v>
      </c>
      <c r="I97" s="20">
        <f t="shared" si="13"/>
        <v>0</v>
      </c>
    </row>
    <row r="98" spans="1:9" s="10" customFormat="1" ht="21.75" customHeight="1">
      <c r="A98" s="76" t="s">
        <v>443</v>
      </c>
      <c r="B98" s="368" t="s">
        <v>98</v>
      </c>
      <c r="C98" s="368" t="s">
        <v>98</v>
      </c>
      <c r="D98" s="104" t="s">
        <v>98</v>
      </c>
      <c r="E98" s="384">
        <v>20000</v>
      </c>
      <c r="F98" s="104" t="s">
        <v>98</v>
      </c>
      <c r="G98" s="683">
        <v>20000</v>
      </c>
      <c r="H98" s="20">
        <f t="shared" si="12"/>
        <v>0</v>
      </c>
      <c r="I98" s="20">
        <f t="shared" si="13"/>
        <v>0</v>
      </c>
    </row>
    <row r="99" spans="1:9" s="10" customFormat="1" ht="21.75" customHeight="1">
      <c r="A99" s="76" t="s">
        <v>444</v>
      </c>
      <c r="B99" s="63">
        <v>11169</v>
      </c>
      <c r="C99" s="63">
        <v>19690</v>
      </c>
      <c r="D99" s="72">
        <v>31380</v>
      </c>
      <c r="E99" s="398">
        <v>50000</v>
      </c>
      <c r="F99" s="104" t="s">
        <v>98</v>
      </c>
      <c r="G99" s="683">
        <v>50000</v>
      </c>
      <c r="H99" s="20">
        <f t="shared" si="12"/>
        <v>0</v>
      </c>
      <c r="I99" s="20">
        <f t="shared" si="13"/>
        <v>0</v>
      </c>
    </row>
    <row r="100" spans="1:9" s="10" customFormat="1" ht="21.75" customHeight="1">
      <c r="A100" s="76" t="s">
        <v>766</v>
      </c>
      <c r="B100" s="368" t="s">
        <v>98</v>
      </c>
      <c r="C100" s="368" t="s">
        <v>98</v>
      </c>
      <c r="D100" s="104" t="s">
        <v>98</v>
      </c>
      <c r="E100" s="368" t="s">
        <v>98</v>
      </c>
      <c r="F100" s="104" t="s">
        <v>98</v>
      </c>
      <c r="G100" s="683">
        <v>10000</v>
      </c>
      <c r="H100" s="20" t="e">
        <f t="shared" si="12"/>
        <v>#VALUE!</v>
      </c>
      <c r="I100" s="20" t="e">
        <f t="shared" si="13"/>
        <v>#VALUE!</v>
      </c>
    </row>
    <row r="101" spans="1:9" s="10" customFormat="1" ht="21.75" customHeight="1">
      <c r="A101" s="94" t="s">
        <v>767</v>
      </c>
      <c r="B101" s="307" t="s">
        <v>98</v>
      </c>
      <c r="C101" s="83">
        <v>175</v>
      </c>
      <c r="D101" s="104" t="s">
        <v>98</v>
      </c>
      <c r="E101" s="405">
        <v>10000</v>
      </c>
      <c r="F101" s="104" t="s">
        <v>98</v>
      </c>
      <c r="G101" s="679">
        <v>10000</v>
      </c>
      <c r="H101" s="20">
        <f t="shared" si="12"/>
        <v>0</v>
      </c>
      <c r="I101" s="20">
        <f t="shared" si="13"/>
        <v>0</v>
      </c>
    </row>
    <row r="102" spans="1:9" s="10" customFormat="1" ht="21.75" customHeight="1">
      <c r="A102" s="43" t="s">
        <v>933</v>
      </c>
      <c r="B102" s="327">
        <f>+B89+B90+B91+B92+B93+B94+B95+B96+B97+B99</f>
        <v>444400</v>
      </c>
      <c r="C102" s="52">
        <f>+C89+C90+C91+C92+C93+C94+C96+C97+C99+C101:C101</f>
        <v>386558</v>
      </c>
      <c r="D102" s="512">
        <f>+D89+D90+D91+D92+D93+D94+D96+D99</f>
        <v>542527</v>
      </c>
      <c r="E102" s="288">
        <f>+E89+E90+E91+E92+E93+E94+E96+E97+E98+E99+E101</f>
        <v>650000</v>
      </c>
      <c r="F102" s="142">
        <f>+I102</f>
        <v>6.153846153846154</v>
      </c>
      <c r="G102" s="263">
        <f>+G89+G90+G91+G92+G93+G94+G96+G97+G98+G99+G100+G101</f>
        <v>610000</v>
      </c>
      <c r="H102" s="20">
        <f t="shared" si="12"/>
        <v>40000</v>
      </c>
      <c r="I102" s="20">
        <f t="shared" si="13"/>
        <v>6.153846153846154</v>
      </c>
    </row>
    <row r="103" spans="1:9" s="10" customFormat="1" ht="21.75" customHeight="1">
      <c r="A103" s="49" t="s">
        <v>103</v>
      </c>
      <c r="B103" s="362">
        <f>+B51+B87+B102</f>
        <v>2488519.89</v>
      </c>
      <c r="C103" s="513">
        <f>+C51+C87+C102</f>
        <v>2477545.34</v>
      </c>
      <c r="D103" s="1109">
        <f>+D51+D87+D102</f>
        <v>2029699.06</v>
      </c>
      <c r="E103" s="57">
        <f>+E51+E87+E102</f>
        <v>1992000</v>
      </c>
      <c r="F103" s="143">
        <f>+I103</f>
        <v>-6.676706827309237</v>
      </c>
      <c r="G103" s="273">
        <f>+G51+G87+G102</f>
        <v>2125000</v>
      </c>
      <c r="H103" s="20">
        <f t="shared" si="12"/>
        <v>-133000</v>
      </c>
      <c r="I103" s="20">
        <f t="shared" si="13"/>
        <v>-6.676706827309237</v>
      </c>
    </row>
    <row r="104" spans="1:9" s="33" customFormat="1" ht="21.75" customHeight="1">
      <c r="A104" s="178"/>
      <c r="B104" s="458"/>
      <c r="C104" s="244"/>
      <c r="D104" s="820"/>
      <c r="E104" s="462"/>
      <c r="F104" s="821"/>
      <c r="G104" s="344"/>
      <c r="H104" s="20">
        <f t="shared" si="12"/>
        <v>0</v>
      </c>
      <c r="I104" s="20" t="e">
        <f t="shared" si="13"/>
        <v>#DIV/0!</v>
      </c>
    </row>
    <row r="105" spans="1:9" s="33" customFormat="1" ht="21.75" customHeight="1">
      <c r="A105" s="28"/>
      <c r="B105" s="186"/>
      <c r="C105" s="32"/>
      <c r="D105" s="430"/>
      <c r="E105" s="463"/>
      <c r="F105" s="592"/>
      <c r="G105" s="494">
        <v>30</v>
      </c>
      <c r="H105" s="20">
        <f t="shared" si="12"/>
        <v>-30</v>
      </c>
      <c r="I105" s="20" t="e">
        <f t="shared" si="13"/>
        <v>#DIV/0!</v>
      </c>
    </row>
    <row r="106" spans="1:9" s="33" customFormat="1" ht="12" customHeight="1">
      <c r="A106" s="179"/>
      <c r="B106" s="459"/>
      <c r="C106" s="245"/>
      <c r="D106" s="822"/>
      <c r="E106" s="465"/>
      <c r="F106" s="386"/>
      <c r="G106" s="320"/>
      <c r="H106" s="20">
        <f t="shared" si="12"/>
        <v>0</v>
      </c>
      <c r="I106" s="20" t="e">
        <f t="shared" si="13"/>
        <v>#DIV/0!</v>
      </c>
    </row>
    <row r="107" spans="1:9" s="196" customFormat="1" ht="20.25" customHeight="1">
      <c r="A107" s="3" t="s">
        <v>899</v>
      </c>
      <c r="B107" s="1293" t="s">
        <v>907</v>
      </c>
      <c r="C107" s="1293"/>
      <c r="D107" s="1294"/>
      <c r="E107" s="1295" t="s">
        <v>895</v>
      </c>
      <c r="F107" s="1296"/>
      <c r="G107" s="1297"/>
      <c r="H107" s="20" t="e">
        <f t="shared" si="12"/>
        <v>#VALUE!</v>
      </c>
      <c r="I107" s="20" t="e">
        <f t="shared" si="13"/>
        <v>#VALUE!</v>
      </c>
    </row>
    <row r="108" spans="1:9" s="196" customFormat="1" ht="20.25" customHeight="1">
      <c r="A108" s="1298" t="s">
        <v>66</v>
      </c>
      <c r="B108" s="24" t="s">
        <v>295</v>
      </c>
      <c r="C108" s="3" t="s">
        <v>611</v>
      </c>
      <c r="D108" s="657" t="s">
        <v>296</v>
      </c>
      <c r="E108" s="25" t="s">
        <v>893</v>
      </c>
      <c r="F108" s="416" t="s">
        <v>909</v>
      </c>
      <c r="G108" s="417" t="s">
        <v>297</v>
      </c>
      <c r="H108" s="20" t="e">
        <f t="shared" si="12"/>
        <v>#VALUE!</v>
      </c>
      <c r="I108" s="20" t="e">
        <f t="shared" si="13"/>
        <v>#VALUE!</v>
      </c>
    </row>
    <row r="109" spans="1:9" s="13" customFormat="1" ht="16.5" customHeight="1">
      <c r="A109" s="1299"/>
      <c r="B109" s="7"/>
      <c r="C109" s="7"/>
      <c r="D109" s="658"/>
      <c r="E109" s="22"/>
      <c r="F109" s="418" t="s">
        <v>910</v>
      </c>
      <c r="G109" s="22"/>
      <c r="H109" s="20">
        <f t="shared" si="12"/>
        <v>0</v>
      </c>
      <c r="I109" s="20" t="e">
        <f t="shared" si="13"/>
        <v>#DIV/0!</v>
      </c>
    </row>
    <row r="110" spans="1:9" s="13" customFormat="1" ht="15.75" customHeight="1">
      <c r="A110" s="26"/>
      <c r="B110" s="26"/>
      <c r="C110" s="26"/>
      <c r="D110" s="659"/>
      <c r="E110" s="14"/>
      <c r="F110" s="419" t="s">
        <v>911</v>
      </c>
      <c r="G110" s="14"/>
      <c r="H110" s="20">
        <f t="shared" si="12"/>
        <v>0</v>
      </c>
      <c r="I110" s="20" t="e">
        <f t="shared" si="13"/>
        <v>#DIV/0!</v>
      </c>
    </row>
    <row r="111" spans="1:9" s="10" customFormat="1" ht="21" customHeight="1">
      <c r="A111" s="58" t="s">
        <v>872</v>
      </c>
      <c r="B111" s="84"/>
      <c r="C111" s="84"/>
      <c r="D111" s="742"/>
      <c r="E111" s="191"/>
      <c r="F111" s="988"/>
      <c r="G111" s="191"/>
      <c r="H111" s="20">
        <f t="shared" si="12"/>
        <v>0</v>
      </c>
      <c r="I111" s="20" t="e">
        <f t="shared" si="13"/>
        <v>#DIV/0!</v>
      </c>
    </row>
    <row r="112" spans="1:9" s="10" customFormat="1" ht="21" customHeight="1">
      <c r="A112" s="76" t="s">
        <v>165</v>
      </c>
      <c r="B112" s="63">
        <v>134122.38</v>
      </c>
      <c r="C112" s="63">
        <v>123769.04</v>
      </c>
      <c r="D112" s="72">
        <v>131885.22</v>
      </c>
      <c r="E112" s="398">
        <v>200000</v>
      </c>
      <c r="F112" s="604">
        <f>+I112</f>
        <v>20</v>
      </c>
      <c r="G112" s="683">
        <v>160000</v>
      </c>
      <c r="H112" s="20">
        <f t="shared" si="12"/>
        <v>40000</v>
      </c>
      <c r="I112" s="20">
        <f t="shared" si="13"/>
        <v>20</v>
      </c>
    </row>
    <row r="113" spans="1:9" s="2" customFormat="1" ht="21" customHeight="1">
      <c r="A113" s="76" t="s">
        <v>166</v>
      </c>
      <c r="B113" s="63">
        <v>4392</v>
      </c>
      <c r="C113" s="63">
        <v>9768</v>
      </c>
      <c r="D113" s="72">
        <v>8358</v>
      </c>
      <c r="E113" s="398">
        <v>15000</v>
      </c>
      <c r="F113" s="604">
        <f>+I113</f>
        <v>0</v>
      </c>
      <c r="G113" s="683">
        <v>15000</v>
      </c>
      <c r="H113" s="20">
        <f t="shared" si="12"/>
        <v>0</v>
      </c>
      <c r="I113" s="20">
        <f t="shared" si="13"/>
        <v>0</v>
      </c>
    </row>
    <row r="114" spans="1:9" s="2" customFormat="1" ht="21" customHeight="1">
      <c r="A114" s="76" t="s">
        <v>167</v>
      </c>
      <c r="B114" s="63">
        <v>7989.69</v>
      </c>
      <c r="C114" s="63">
        <v>7513.54</v>
      </c>
      <c r="D114" s="72">
        <v>7633.38</v>
      </c>
      <c r="E114" s="398">
        <v>20000</v>
      </c>
      <c r="F114" s="604">
        <f>+I114</f>
        <v>0</v>
      </c>
      <c r="G114" s="683">
        <v>20000</v>
      </c>
      <c r="H114" s="20">
        <f t="shared" si="12"/>
        <v>0</v>
      </c>
      <c r="I114" s="20">
        <f t="shared" si="13"/>
        <v>0</v>
      </c>
    </row>
    <row r="115" spans="1:9" ht="21" customHeight="1">
      <c r="A115" s="76" t="s">
        <v>168</v>
      </c>
      <c r="B115" s="63">
        <v>2737</v>
      </c>
      <c r="C115" s="95" t="s">
        <v>98</v>
      </c>
      <c r="D115" s="95" t="s">
        <v>98</v>
      </c>
      <c r="E115" s="398">
        <v>10000</v>
      </c>
      <c r="F115" s="934" t="s">
        <v>98</v>
      </c>
      <c r="G115" s="63">
        <v>10000</v>
      </c>
      <c r="H115" s="20">
        <f t="shared" si="12"/>
        <v>0</v>
      </c>
      <c r="I115" s="20">
        <f t="shared" si="13"/>
        <v>0</v>
      </c>
    </row>
    <row r="116" spans="1:9" ht="21" customHeight="1">
      <c r="A116" s="94" t="s">
        <v>169</v>
      </c>
      <c r="B116" s="88">
        <v>80645.9</v>
      </c>
      <c r="C116" s="88">
        <v>87055.2</v>
      </c>
      <c r="D116" s="565">
        <v>94335.2</v>
      </c>
      <c r="E116" s="989">
        <v>86000</v>
      </c>
      <c r="F116" s="987">
        <f>+I116</f>
        <v>0</v>
      </c>
      <c r="G116" s="88">
        <v>86000</v>
      </c>
      <c r="H116" s="20">
        <f t="shared" si="12"/>
        <v>0</v>
      </c>
      <c r="I116" s="20">
        <f t="shared" si="13"/>
        <v>0</v>
      </c>
    </row>
    <row r="117" spans="1:9" s="10" customFormat="1" ht="26.25" customHeight="1">
      <c r="A117" s="49" t="s">
        <v>918</v>
      </c>
      <c r="B117" s="331">
        <f>+B112+B113+B114+B115+B116</f>
        <v>229886.97</v>
      </c>
      <c r="C117" s="663">
        <f>+C112+C113+C114+C116</f>
        <v>228105.77999999997</v>
      </c>
      <c r="D117" s="663">
        <f>+D112+D113+D114+D116</f>
        <v>242211.8</v>
      </c>
      <c r="E117" s="691">
        <f>+E112+E113+E114+E115+E116</f>
        <v>331000</v>
      </c>
      <c r="F117" s="923">
        <f>+I117</f>
        <v>12.084592145015106</v>
      </c>
      <c r="G117" s="273">
        <f>+G112+G113+G114+G115+G116</f>
        <v>291000</v>
      </c>
      <c r="H117" s="20">
        <f t="shared" si="12"/>
        <v>40000</v>
      </c>
      <c r="I117" s="20">
        <f t="shared" si="13"/>
        <v>12.084592145015106</v>
      </c>
    </row>
    <row r="118" spans="1:9" s="10" customFormat="1" ht="27" customHeight="1">
      <c r="A118" s="40" t="s">
        <v>874</v>
      </c>
      <c r="B118" s="122">
        <f>+B103+B117</f>
        <v>2718406.8600000003</v>
      </c>
      <c r="C118" s="664">
        <f>+C103+C117</f>
        <v>2705651.1199999996</v>
      </c>
      <c r="D118" s="664">
        <f>+D103+D117</f>
        <v>2271910.86</v>
      </c>
      <c r="E118" s="287">
        <f>+E103+E117</f>
        <v>2323000</v>
      </c>
      <c r="F118" s="147">
        <f>+I118</f>
        <v>-4.003443822643134</v>
      </c>
      <c r="G118" s="269">
        <f>+G103+G117</f>
        <v>2416000</v>
      </c>
      <c r="H118" s="20">
        <f t="shared" si="12"/>
        <v>-93000</v>
      </c>
      <c r="I118" s="20">
        <f t="shared" si="13"/>
        <v>-4.003443822643134</v>
      </c>
    </row>
    <row r="119" spans="1:9" s="10" customFormat="1" ht="21" customHeight="1">
      <c r="A119" s="96" t="s">
        <v>687</v>
      </c>
      <c r="B119" s="802"/>
      <c r="C119" s="315"/>
      <c r="D119" s="742"/>
      <c r="E119" s="880"/>
      <c r="F119" s="881"/>
      <c r="G119" s="191"/>
      <c r="H119" s="20">
        <f t="shared" si="12"/>
        <v>0</v>
      </c>
      <c r="I119" s="20" t="e">
        <f t="shared" si="13"/>
        <v>#DIV/0!</v>
      </c>
    </row>
    <row r="120" spans="1:9" s="10" customFormat="1" ht="22.5" customHeight="1">
      <c r="A120" s="77" t="s">
        <v>688</v>
      </c>
      <c r="B120" s="184"/>
      <c r="C120" s="316"/>
      <c r="D120" s="743"/>
      <c r="E120" s="466"/>
      <c r="F120" s="205"/>
      <c r="G120" s="188"/>
      <c r="H120" s="20">
        <f t="shared" si="12"/>
        <v>0</v>
      </c>
      <c r="I120" s="20" t="e">
        <f t="shared" si="13"/>
        <v>#DIV/0!</v>
      </c>
    </row>
    <row r="121" spans="1:9" s="10" customFormat="1" ht="22.5" customHeight="1">
      <c r="A121" s="77" t="s">
        <v>873</v>
      </c>
      <c r="B121" s="90"/>
      <c r="C121" s="90"/>
      <c r="D121" s="743"/>
      <c r="E121" s="188"/>
      <c r="F121" s="189"/>
      <c r="G121" s="188"/>
      <c r="H121" s="20">
        <f t="shared" si="12"/>
        <v>0</v>
      </c>
      <c r="I121" s="20" t="e">
        <f t="shared" si="13"/>
        <v>#DIV/0!</v>
      </c>
    </row>
    <row r="122" spans="1:9" s="10" customFormat="1" ht="22.5" customHeight="1">
      <c r="A122" s="102" t="s">
        <v>689</v>
      </c>
      <c r="B122" s="63">
        <v>21580</v>
      </c>
      <c r="C122" s="102"/>
      <c r="D122" s="743"/>
      <c r="E122" s="190"/>
      <c r="F122" s="271"/>
      <c r="G122" s="188"/>
      <c r="H122" s="20">
        <f t="shared" si="12"/>
        <v>0</v>
      </c>
      <c r="I122" s="20" t="e">
        <f t="shared" si="13"/>
        <v>#DIV/0!</v>
      </c>
    </row>
    <row r="123" spans="1:9" s="10" customFormat="1" ht="22.5" customHeight="1">
      <c r="A123" s="90" t="s">
        <v>499</v>
      </c>
      <c r="B123" s="367" t="s">
        <v>98</v>
      </c>
      <c r="C123" s="367" t="s">
        <v>98</v>
      </c>
      <c r="D123" s="367" t="s">
        <v>98</v>
      </c>
      <c r="E123" s="367" t="s">
        <v>98</v>
      </c>
      <c r="F123" s="367" t="s">
        <v>98</v>
      </c>
      <c r="G123" s="367" t="s">
        <v>98</v>
      </c>
      <c r="H123" s="20" t="e">
        <f t="shared" si="12"/>
        <v>#VALUE!</v>
      </c>
      <c r="I123" s="20" t="e">
        <f t="shared" si="13"/>
        <v>#VALUE!</v>
      </c>
    </row>
    <row r="124" spans="1:9" s="10" customFormat="1" ht="22.5" customHeight="1">
      <c r="A124" s="90" t="s">
        <v>799</v>
      </c>
      <c r="B124" s="367" t="s">
        <v>98</v>
      </c>
      <c r="C124" s="367" t="s">
        <v>98</v>
      </c>
      <c r="D124" s="367" t="s">
        <v>98</v>
      </c>
      <c r="E124" s="63">
        <v>8500</v>
      </c>
      <c r="F124" s="367" t="s">
        <v>98</v>
      </c>
      <c r="G124" s="367" t="s">
        <v>98</v>
      </c>
      <c r="H124" s="20" t="e">
        <f t="shared" si="12"/>
        <v>#VALUE!</v>
      </c>
      <c r="I124" s="20" t="e">
        <f t="shared" si="13"/>
        <v>#VALUE!</v>
      </c>
    </row>
    <row r="125" spans="1:9" s="10" customFormat="1" ht="22.5" customHeight="1">
      <c r="A125" s="90" t="s">
        <v>768</v>
      </c>
      <c r="B125" s="367" t="s">
        <v>98</v>
      </c>
      <c r="C125" s="367" t="s">
        <v>98</v>
      </c>
      <c r="D125" s="367" t="s">
        <v>98</v>
      </c>
      <c r="E125" s="384">
        <v>4500</v>
      </c>
      <c r="F125" s="367" t="s">
        <v>98</v>
      </c>
      <c r="G125" s="683">
        <v>4700</v>
      </c>
      <c r="H125" s="20">
        <f t="shared" si="12"/>
        <v>-200</v>
      </c>
      <c r="I125" s="20">
        <f t="shared" si="13"/>
        <v>-4.444444444444445</v>
      </c>
    </row>
    <row r="126" spans="1:9" s="10" customFormat="1" ht="22.5" customHeight="1">
      <c r="A126" s="90" t="s">
        <v>489</v>
      </c>
      <c r="B126" s="367" t="s">
        <v>98</v>
      </c>
      <c r="C126" s="367" t="s">
        <v>98</v>
      </c>
      <c r="D126" s="367" t="s">
        <v>98</v>
      </c>
      <c r="E126" s="384">
        <v>5500</v>
      </c>
      <c r="F126" s="367" t="s">
        <v>98</v>
      </c>
      <c r="G126" s="367" t="s">
        <v>98</v>
      </c>
      <c r="H126" s="20" t="e">
        <f t="shared" si="12"/>
        <v>#VALUE!</v>
      </c>
      <c r="I126" s="20" t="e">
        <f t="shared" si="13"/>
        <v>#VALUE!</v>
      </c>
    </row>
    <row r="127" spans="1:9" s="10" customFormat="1" ht="22.5" customHeight="1">
      <c r="A127" s="90" t="s">
        <v>664</v>
      </c>
      <c r="B127" s="367" t="s">
        <v>98</v>
      </c>
      <c r="C127" s="367" t="s">
        <v>98</v>
      </c>
      <c r="D127" s="367" t="s">
        <v>98</v>
      </c>
      <c r="E127" s="384">
        <v>4000</v>
      </c>
      <c r="F127" s="367" t="s">
        <v>98</v>
      </c>
      <c r="G127" s="367" t="s">
        <v>98</v>
      </c>
      <c r="H127" s="20" t="e">
        <f t="shared" si="12"/>
        <v>#VALUE!</v>
      </c>
      <c r="I127" s="20" t="e">
        <f t="shared" si="13"/>
        <v>#VALUE!</v>
      </c>
    </row>
    <row r="128" spans="1:9" s="10" customFormat="1" ht="22.5" customHeight="1">
      <c r="A128" s="90" t="s">
        <v>665</v>
      </c>
      <c r="B128" s="367" t="s">
        <v>98</v>
      </c>
      <c r="C128" s="367" t="s">
        <v>98</v>
      </c>
      <c r="D128" s="72">
        <v>7480</v>
      </c>
      <c r="E128" s="368" t="s">
        <v>98</v>
      </c>
      <c r="F128" s="608">
        <v>100</v>
      </c>
      <c r="G128" s="368" t="s">
        <v>98</v>
      </c>
      <c r="H128" s="20" t="e">
        <f t="shared" si="12"/>
        <v>#VALUE!</v>
      </c>
      <c r="I128" s="20" t="e">
        <f t="shared" si="13"/>
        <v>#VALUE!</v>
      </c>
    </row>
    <row r="129" spans="1:9" s="33" customFormat="1" ht="22.5" customHeight="1">
      <c r="A129" s="90" t="s">
        <v>666</v>
      </c>
      <c r="B129" s="367" t="s">
        <v>98</v>
      </c>
      <c r="C129" s="367" t="s">
        <v>98</v>
      </c>
      <c r="D129" s="72">
        <v>17900</v>
      </c>
      <c r="E129" s="368" t="s">
        <v>98</v>
      </c>
      <c r="F129" s="608">
        <v>100</v>
      </c>
      <c r="G129" s="368" t="s">
        <v>98</v>
      </c>
      <c r="H129" s="20" t="e">
        <f t="shared" si="12"/>
        <v>#VALUE!</v>
      </c>
      <c r="I129" s="20" t="e">
        <f t="shared" si="13"/>
        <v>#VALUE!</v>
      </c>
    </row>
    <row r="130" spans="1:9" s="33" customFormat="1" ht="22.5" customHeight="1">
      <c r="A130" s="137" t="s">
        <v>769</v>
      </c>
      <c r="B130" s="367" t="s">
        <v>98</v>
      </c>
      <c r="C130" s="367" t="s">
        <v>98</v>
      </c>
      <c r="D130" s="367" t="s">
        <v>98</v>
      </c>
      <c r="E130" s="368" t="s">
        <v>98</v>
      </c>
      <c r="F130" s="368" t="s">
        <v>98</v>
      </c>
      <c r="G130" s="927">
        <v>42900</v>
      </c>
      <c r="H130" s="20" t="e">
        <f t="shared" si="12"/>
        <v>#VALUE!</v>
      </c>
      <c r="I130" s="20" t="e">
        <f t="shared" si="13"/>
        <v>#VALUE!</v>
      </c>
    </row>
    <row r="131" spans="1:9" s="33" customFormat="1" ht="22.5" customHeight="1">
      <c r="A131" s="576"/>
      <c r="B131" s="823"/>
      <c r="C131" s="823"/>
      <c r="D131" s="820"/>
      <c r="E131" s="586"/>
      <c r="F131" s="585"/>
      <c r="G131" s="494">
        <v>31</v>
      </c>
      <c r="H131" s="20">
        <f t="shared" si="12"/>
        <v>-31</v>
      </c>
      <c r="I131" s="20" t="e">
        <f t="shared" si="13"/>
        <v>#DIV/0!</v>
      </c>
    </row>
    <row r="132" spans="1:9" s="33" customFormat="1" ht="22.5" customHeight="1">
      <c r="A132" s="578"/>
      <c r="B132" s="824"/>
      <c r="C132" s="824"/>
      <c r="D132" s="822"/>
      <c r="E132" s="590"/>
      <c r="F132" s="589"/>
      <c r="G132" s="825"/>
      <c r="H132" s="20">
        <f t="shared" si="12"/>
        <v>0</v>
      </c>
      <c r="I132" s="20" t="e">
        <f t="shared" si="13"/>
        <v>#DIV/0!</v>
      </c>
    </row>
    <row r="133" spans="1:9" s="196" customFormat="1" ht="20.25" customHeight="1">
      <c r="A133" s="3" t="s">
        <v>899</v>
      </c>
      <c r="B133" s="1293" t="s">
        <v>907</v>
      </c>
      <c r="C133" s="1293"/>
      <c r="D133" s="1294"/>
      <c r="E133" s="1295" t="s">
        <v>895</v>
      </c>
      <c r="F133" s="1296"/>
      <c r="G133" s="1297"/>
      <c r="H133" s="20" t="e">
        <f t="shared" si="12"/>
        <v>#VALUE!</v>
      </c>
      <c r="I133" s="20" t="e">
        <f t="shared" si="13"/>
        <v>#VALUE!</v>
      </c>
    </row>
    <row r="134" spans="1:9" s="196" customFormat="1" ht="20.25" customHeight="1">
      <c r="A134" s="1298" t="s">
        <v>66</v>
      </c>
      <c r="B134" s="24" t="s">
        <v>295</v>
      </c>
      <c r="C134" s="3" t="s">
        <v>611</v>
      </c>
      <c r="D134" s="657" t="s">
        <v>296</v>
      </c>
      <c r="E134" s="25" t="s">
        <v>893</v>
      </c>
      <c r="F134" s="416" t="s">
        <v>909</v>
      </c>
      <c r="G134" s="417" t="s">
        <v>297</v>
      </c>
      <c r="H134" s="20" t="e">
        <f t="shared" si="12"/>
        <v>#VALUE!</v>
      </c>
      <c r="I134" s="20" t="e">
        <f t="shared" si="13"/>
        <v>#VALUE!</v>
      </c>
    </row>
    <row r="135" spans="1:9" s="13" customFormat="1" ht="16.5" customHeight="1">
      <c r="A135" s="1299"/>
      <c r="B135" s="7"/>
      <c r="C135" s="7"/>
      <c r="D135" s="658"/>
      <c r="E135" s="22"/>
      <c r="F135" s="418" t="s">
        <v>910</v>
      </c>
      <c r="G135" s="22"/>
      <c r="H135" s="20">
        <f t="shared" si="12"/>
        <v>0</v>
      </c>
      <c r="I135" s="20" t="e">
        <f t="shared" si="13"/>
        <v>#DIV/0!</v>
      </c>
    </row>
    <row r="136" spans="1:9" s="13" customFormat="1" ht="15.75" customHeight="1">
      <c r="A136" s="26"/>
      <c r="B136" s="26"/>
      <c r="C136" s="26"/>
      <c r="D136" s="659"/>
      <c r="E136" s="14"/>
      <c r="F136" s="419" t="s">
        <v>911</v>
      </c>
      <c r="G136" s="14"/>
      <c r="H136" s="20">
        <f t="shared" si="12"/>
        <v>0</v>
      </c>
      <c r="I136" s="20" t="e">
        <f t="shared" si="13"/>
        <v>#DIV/0!</v>
      </c>
    </row>
    <row r="137" spans="1:9" s="33" customFormat="1" ht="22.5" customHeight="1">
      <c r="A137" s="617" t="s">
        <v>770</v>
      </c>
      <c r="B137" s="95" t="s">
        <v>98</v>
      </c>
      <c r="C137" s="95" t="s">
        <v>98</v>
      </c>
      <c r="D137" s="95" t="s">
        <v>98</v>
      </c>
      <c r="E137" s="95" t="s">
        <v>98</v>
      </c>
      <c r="F137" s="95" t="s">
        <v>98</v>
      </c>
      <c r="G137" s="844">
        <v>15000</v>
      </c>
      <c r="H137" s="20" t="e">
        <f t="shared" si="12"/>
        <v>#VALUE!</v>
      </c>
      <c r="I137" s="20" t="e">
        <f t="shared" si="13"/>
        <v>#VALUE!</v>
      </c>
    </row>
    <row r="138" spans="1:9" s="33" customFormat="1" ht="22.5" customHeight="1">
      <c r="A138" s="90" t="s">
        <v>771</v>
      </c>
      <c r="B138" s="95" t="s">
        <v>98</v>
      </c>
      <c r="C138" s="95" t="s">
        <v>98</v>
      </c>
      <c r="D138" s="95" t="s">
        <v>98</v>
      </c>
      <c r="E138" s="95" t="s">
        <v>98</v>
      </c>
      <c r="F138" s="95" t="s">
        <v>98</v>
      </c>
      <c r="G138" s="845">
        <v>15000</v>
      </c>
      <c r="H138" s="20" t="e">
        <f t="shared" si="12"/>
        <v>#VALUE!</v>
      </c>
      <c r="I138" s="20" t="e">
        <f t="shared" si="13"/>
        <v>#VALUE!</v>
      </c>
    </row>
    <row r="139" spans="1:9" s="10" customFormat="1" ht="22.5" customHeight="1">
      <c r="A139" s="62" t="s">
        <v>645</v>
      </c>
      <c r="B139" s="800"/>
      <c r="C139" s="846" t="s">
        <v>896</v>
      </c>
      <c r="D139" s="72">
        <v>26150</v>
      </c>
      <c r="E139" s="95" t="s">
        <v>98</v>
      </c>
      <c r="F139" s="608" t="s">
        <v>98</v>
      </c>
      <c r="G139" s="95" t="s">
        <v>98</v>
      </c>
      <c r="H139" s="20" t="e">
        <f t="shared" si="12"/>
        <v>#VALUE!</v>
      </c>
      <c r="I139" s="20" t="e">
        <f t="shared" si="13"/>
        <v>#VALUE!</v>
      </c>
    </row>
    <row r="140" spans="1:9" s="10" customFormat="1" ht="22.5" customHeight="1">
      <c r="A140" s="136" t="s">
        <v>772</v>
      </c>
      <c r="B140" s="95" t="s">
        <v>98</v>
      </c>
      <c r="C140" s="95" t="s">
        <v>98</v>
      </c>
      <c r="D140" s="95" t="s">
        <v>98</v>
      </c>
      <c r="E140" s="368" t="s">
        <v>98</v>
      </c>
      <c r="F140" s="368" t="s">
        <v>98</v>
      </c>
      <c r="G140" s="188"/>
      <c r="H140" s="20" t="e">
        <f t="shared" si="12"/>
        <v>#VALUE!</v>
      </c>
      <c r="I140" s="20" t="e">
        <f t="shared" si="13"/>
        <v>#VALUE!</v>
      </c>
    </row>
    <row r="141" spans="1:9" s="10" customFormat="1" ht="22.5" customHeight="1">
      <c r="A141" s="136" t="s">
        <v>485</v>
      </c>
      <c r="B141" s="1176" t="s">
        <v>98</v>
      </c>
      <c r="C141" s="1176" t="s">
        <v>98</v>
      </c>
      <c r="D141" s="1176" t="s">
        <v>98</v>
      </c>
      <c r="E141" s="1177" t="s">
        <v>98</v>
      </c>
      <c r="F141" s="1177" t="s">
        <v>98</v>
      </c>
      <c r="G141" s="683">
        <v>11500</v>
      </c>
      <c r="H141" s="20" t="e">
        <f t="shared" si="12"/>
        <v>#VALUE!</v>
      </c>
      <c r="I141" s="20" t="e">
        <f t="shared" si="13"/>
        <v>#VALUE!</v>
      </c>
    </row>
    <row r="142" spans="1:9" ht="22.5" customHeight="1">
      <c r="A142" s="136" t="s">
        <v>484</v>
      </c>
      <c r="B142" s="1176" t="s">
        <v>98</v>
      </c>
      <c r="C142" s="1176" t="s">
        <v>98</v>
      </c>
      <c r="D142" s="1176" t="s">
        <v>98</v>
      </c>
      <c r="E142" s="1177" t="s">
        <v>98</v>
      </c>
      <c r="F142" s="1177" t="s">
        <v>98</v>
      </c>
      <c r="G142" s="63">
        <v>7400</v>
      </c>
      <c r="H142" s="20" t="e">
        <f t="shared" si="12"/>
        <v>#VALUE!</v>
      </c>
      <c r="I142" s="20" t="e">
        <f t="shared" si="13"/>
        <v>#VALUE!</v>
      </c>
    </row>
    <row r="143" spans="1:9" s="10" customFormat="1" ht="22.5" customHeight="1">
      <c r="A143" s="79" t="s">
        <v>774</v>
      </c>
      <c r="B143" s="1176" t="s">
        <v>98</v>
      </c>
      <c r="C143" s="1176" t="s">
        <v>98</v>
      </c>
      <c r="D143" s="1176" t="s">
        <v>98</v>
      </c>
      <c r="E143" s="1177" t="s">
        <v>98</v>
      </c>
      <c r="F143" s="1177" t="s">
        <v>98</v>
      </c>
      <c r="G143" s="683"/>
      <c r="H143" s="20" t="e">
        <f t="shared" si="12"/>
        <v>#VALUE!</v>
      </c>
      <c r="I143" s="20" t="e">
        <f t="shared" si="13"/>
        <v>#VALUE!</v>
      </c>
    </row>
    <row r="144" spans="1:9" ht="22.5" customHeight="1">
      <c r="A144" s="136" t="s">
        <v>775</v>
      </c>
      <c r="B144" s="1176" t="s">
        <v>98</v>
      </c>
      <c r="C144" s="1176" t="s">
        <v>98</v>
      </c>
      <c r="D144" s="1176" t="s">
        <v>98</v>
      </c>
      <c r="E144" s="1177" t="s">
        <v>98</v>
      </c>
      <c r="F144" s="1177" t="s">
        <v>98</v>
      </c>
      <c r="G144" s="63">
        <v>8000</v>
      </c>
      <c r="H144" s="20" t="e">
        <f t="shared" si="12"/>
        <v>#VALUE!</v>
      </c>
      <c r="I144" s="20" t="e">
        <f t="shared" si="13"/>
        <v>#VALUE!</v>
      </c>
    </row>
    <row r="145" spans="1:9" s="10" customFormat="1" ht="22.5" customHeight="1">
      <c r="A145" s="79" t="s">
        <v>776</v>
      </c>
      <c r="B145" s="1176" t="s">
        <v>98</v>
      </c>
      <c r="C145" s="1176" t="s">
        <v>98</v>
      </c>
      <c r="D145" s="1176" t="s">
        <v>98</v>
      </c>
      <c r="E145" s="1177" t="s">
        <v>98</v>
      </c>
      <c r="F145" s="1177" t="s">
        <v>98</v>
      </c>
      <c r="G145" s="188"/>
      <c r="H145" s="20" t="e">
        <f t="shared" si="12"/>
        <v>#VALUE!</v>
      </c>
      <c r="I145" s="20" t="e">
        <f t="shared" si="13"/>
        <v>#VALUE!</v>
      </c>
    </row>
    <row r="146" spans="1:9" s="10" customFormat="1" ht="44.25" customHeight="1">
      <c r="A146" s="681" t="s">
        <v>813</v>
      </c>
      <c r="B146" s="1176" t="s">
        <v>98</v>
      </c>
      <c r="C146" s="1176" t="s">
        <v>98</v>
      </c>
      <c r="D146" s="1176" t="s">
        <v>98</v>
      </c>
      <c r="E146" s="1177" t="s">
        <v>98</v>
      </c>
      <c r="F146" s="1177" t="s">
        <v>98</v>
      </c>
      <c r="G146" s="682">
        <v>787000</v>
      </c>
      <c r="H146" s="20" t="e">
        <f t="shared" si="12"/>
        <v>#VALUE!</v>
      </c>
      <c r="I146" s="20" t="e">
        <f t="shared" si="13"/>
        <v>#VALUE!</v>
      </c>
    </row>
    <row r="147" spans="1:9" s="10" customFormat="1" ht="22.5" customHeight="1">
      <c r="A147" s="79" t="s">
        <v>777</v>
      </c>
      <c r="B147" s="1176" t="s">
        <v>98</v>
      </c>
      <c r="C147" s="1176" t="s">
        <v>98</v>
      </c>
      <c r="D147" s="1176" t="s">
        <v>98</v>
      </c>
      <c r="E147" s="1177" t="s">
        <v>98</v>
      </c>
      <c r="F147" s="1177" t="s">
        <v>98</v>
      </c>
      <c r="G147" s="188"/>
      <c r="H147" s="20" t="e">
        <f t="shared" si="12"/>
        <v>#VALUE!</v>
      </c>
      <c r="I147" s="20" t="e">
        <f t="shared" si="13"/>
        <v>#VALUE!</v>
      </c>
    </row>
    <row r="148" spans="1:9" s="10" customFormat="1" ht="44.25" customHeight="1">
      <c r="A148" s="684" t="s">
        <v>773</v>
      </c>
      <c r="B148" s="1176" t="s">
        <v>98</v>
      </c>
      <c r="C148" s="1176" t="s">
        <v>98</v>
      </c>
      <c r="D148" s="1176" t="s">
        <v>98</v>
      </c>
      <c r="E148" s="1177" t="s">
        <v>98</v>
      </c>
      <c r="F148" s="1177" t="s">
        <v>98</v>
      </c>
      <c r="G148" s="677">
        <v>24000</v>
      </c>
      <c r="H148" s="20" t="e">
        <f t="shared" si="12"/>
        <v>#VALUE!</v>
      </c>
      <c r="I148" s="20" t="e">
        <f t="shared" si="13"/>
        <v>#VALUE!</v>
      </c>
    </row>
    <row r="149" spans="1:9" s="265" customFormat="1" ht="21" customHeight="1">
      <c r="A149" s="264" t="s">
        <v>218</v>
      </c>
      <c r="B149" s="1166">
        <v>43500</v>
      </c>
      <c r="C149" s="1167"/>
      <c r="D149" s="1168"/>
      <c r="E149" s="1169"/>
      <c r="F149" s="1170"/>
      <c r="G149" s="1168"/>
      <c r="H149" s="20">
        <f t="shared" si="12"/>
        <v>0</v>
      </c>
      <c r="I149" s="20" t="e">
        <f t="shared" si="13"/>
        <v>#DIV/0!</v>
      </c>
    </row>
    <row r="150" spans="1:9" s="265" customFormat="1" ht="22.5" customHeight="1">
      <c r="A150" s="264" t="s">
        <v>15</v>
      </c>
      <c r="B150" s="95" t="s">
        <v>98</v>
      </c>
      <c r="C150" s="95" t="s">
        <v>98</v>
      </c>
      <c r="D150" s="390">
        <v>15000</v>
      </c>
      <c r="E150" s="384">
        <v>16000</v>
      </c>
      <c r="F150" s="608">
        <v>100</v>
      </c>
      <c r="G150" s="95" t="s">
        <v>98</v>
      </c>
      <c r="H150" s="20" t="e">
        <f t="shared" si="12"/>
        <v>#VALUE!</v>
      </c>
      <c r="I150" s="20" t="e">
        <f t="shared" si="13"/>
        <v>#VALUE!</v>
      </c>
    </row>
    <row r="151" spans="1:9" s="265" customFormat="1" ht="21" customHeight="1">
      <c r="A151" s="264" t="s">
        <v>16</v>
      </c>
      <c r="B151" s="95" t="s">
        <v>98</v>
      </c>
      <c r="C151" s="95" t="s">
        <v>98</v>
      </c>
      <c r="D151" s="390">
        <v>8400</v>
      </c>
      <c r="E151" s="384">
        <v>7600</v>
      </c>
      <c r="F151" s="608">
        <v>100</v>
      </c>
      <c r="G151" s="95" t="s">
        <v>98</v>
      </c>
      <c r="H151" s="20" t="e">
        <f aca="true" t="shared" si="14" ref="H151:H214">+E151-G151</f>
        <v>#VALUE!</v>
      </c>
      <c r="I151" s="20" t="e">
        <f aca="true" t="shared" si="15" ref="I151:I214">+H151*100/E151</f>
        <v>#VALUE!</v>
      </c>
    </row>
    <row r="152" spans="1:9" s="265" customFormat="1" ht="20.25" customHeight="1">
      <c r="A152" s="264" t="s">
        <v>779</v>
      </c>
      <c r="B152" s="95" t="s">
        <v>98</v>
      </c>
      <c r="C152" s="95" t="s">
        <v>98</v>
      </c>
      <c r="D152" s="95" t="s">
        <v>98</v>
      </c>
      <c r="E152" s="95" t="s">
        <v>98</v>
      </c>
      <c r="F152" s="608" t="s">
        <v>98</v>
      </c>
      <c r="G152" s="390">
        <v>16000</v>
      </c>
      <c r="H152" s="20" t="e">
        <f t="shared" si="14"/>
        <v>#VALUE!</v>
      </c>
      <c r="I152" s="20" t="e">
        <f t="shared" si="15"/>
        <v>#VALUE!</v>
      </c>
    </row>
    <row r="153" spans="1:9" s="265" customFormat="1" ht="22.5" customHeight="1">
      <c r="A153" s="826" t="s">
        <v>778</v>
      </c>
      <c r="B153" s="95">
        <v>12850</v>
      </c>
      <c r="C153" s="95" t="s">
        <v>98</v>
      </c>
      <c r="D153" s="95" t="s">
        <v>98</v>
      </c>
      <c r="E153" s="95" t="s">
        <v>98</v>
      </c>
      <c r="F153" s="608" t="s">
        <v>98</v>
      </c>
      <c r="G153" s="95" t="s">
        <v>98</v>
      </c>
      <c r="H153" s="20" t="e">
        <f t="shared" si="14"/>
        <v>#VALUE!</v>
      </c>
      <c r="I153" s="20" t="e">
        <f t="shared" si="15"/>
        <v>#VALUE!</v>
      </c>
    </row>
    <row r="154" spans="1:9" s="10" customFormat="1" ht="21.75" customHeight="1">
      <c r="A154" s="1143"/>
      <c r="B154" s="308"/>
      <c r="C154" s="308"/>
      <c r="D154" s="308"/>
      <c r="E154" s="307"/>
      <c r="F154" s="307"/>
      <c r="G154" s="922"/>
      <c r="H154" s="20">
        <f t="shared" si="14"/>
        <v>0</v>
      </c>
      <c r="I154" s="20" t="e">
        <f t="shared" si="15"/>
        <v>#DIV/0!</v>
      </c>
    </row>
    <row r="155" spans="1:9" s="10" customFormat="1" ht="21.75" customHeight="1">
      <c r="A155" s="582"/>
      <c r="B155" s="249"/>
      <c r="C155" s="583"/>
      <c r="D155" s="365"/>
      <c r="E155" s="584"/>
      <c r="F155" s="585"/>
      <c r="G155" s="492">
        <v>32</v>
      </c>
      <c r="H155" s="20">
        <f t="shared" si="14"/>
        <v>-32</v>
      </c>
      <c r="I155" s="20" t="e">
        <f t="shared" si="15"/>
        <v>#DIV/0!</v>
      </c>
    </row>
    <row r="156" spans="1:9" s="10" customFormat="1" ht="19.5" customHeight="1">
      <c r="A156" s="435"/>
      <c r="B156" s="443"/>
      <c r="C156" s="587"/>
      <c r="D156" s="366"/>
      <c r="E156" s="588"/>
      <c r="F156" s="589"/>
      <c r="G156" s="590"/>
      <c r="H156" s="20">
        <f t="shared" si="14"/>
        <v>0</v>
      </c>
      <c r="I156" s="20" t="e">
        <f t="shared" si="15"/>
        <v>#DIV/0!</v>
      </c>
    </row>
    <row r="157" spans="1:9" s="196" customFormat="1" ht="20.25" customHeight="1">
      <c r="A157" s="3" t="s">
        <v>899</v>
      </c>
      <c r="B157" s="1293" t="s">
        <v>907</v>
      </c>
      <c r="C157" s="1293"/>
      <c r="D157" s="1294"/>
      <c r="E157" s="1295" t="s">
        <v>895</v>
      </c>
      <c r="F157" s="1296"/>
      <c r="G157" s="1297"/>
      <c r="H157" s="20" t="e">
        <f t="shared" si="14"/>
        <v>#VALUE!</v>
      </c>
      <c r="I157" s="20" t="e">
        <f t="shared" si="15"/>
        <v>#VALUE!</v>
      </c>
    </row>
    <row r="158" spans="1:9" s="196" customFormat="1" ht="20.25" customHeight="1">
      <c r="A158" s="1298" t="s">
        <v>66</v>
      </c>
      <c r="B158" s="24" t="s">
        <v>295</v>
      </c>
      <c r="C158" s="3" t="s">
        <v>611</v>
      </c>
      <c r="D158" s="657" t="s">
        <v>296</v>
      </c>
      <c r="E158" s="25" t="s">
        <v>893</v>
      </c>
      <c r="F158" s="416" t="s">
        <v>909</v>
      </c>
      <c r="G158" s="417" t="s">
        <v>297</v>
      </c>
      <c r="H158" s="20" t="e">
        <f t="shared" si="14"/>
        <v>#VALUE!</v>
      </c>
      <c r="I158" s="20" t="e">
        <f t="shared" si="15"/>
        <v>#VALUE!</v>
      </c>
    </row>
    <row r="159" spans="1:9" s="13" customFormat="1" ht="16.5" customHeight="1">
      <c r="A159" s="1299"/>
      <c r="B159" s="7"/>
      <c r="C159" s="7"/>
      <c r="D159" s="658"/>
      <c r="E159" s="22"/>
      <c r="F159" s="418" t="s">
        <v>910</v>
      </c>
      <c r="G159" s="22"/>
      <c r="H159" s="20">
        <f t="shared" si="14"/>
        <v>0</v>
      </c>
      <c r="I159" s="20" t="e">
        <f t="shared" si="15"/>
        <v>#DIV/0!</v>
      </c>
    </row>
    <row r="160" spans="1:9" s="13" customFormat="1" ht="15.75" customHeight="1">
      <c r="A160" s="26"/>
      <c r="B160" s="26"/>
      <c r="C160" s="26"/>
      <c r="D160" s="659"/>
      <c r="E160" s="14"/>
      <c r="F160" s="419" t="s">
        <v>911</v>
      </c>
      <c r="G160" s="14"/>
      <c r="H160" s="20">
        <f t="shared" si="14"/>
        <v>0</v>
      </c>
      <c r="I160" s="20" t="e">
        <f t="shared" si="15"/>
        <v>#DIV/0!</v>
      </c>
    </row>
    <row r="161" spans="1:9" s="252" customFormat="1" ht="20.25" customHeight="1">
      <c r="A161" s="213" t="s">
        <v>219</v>
      </c>
      <c r="B161" s="202"/>
      <c r="C161" s="95"/>
      <c r="D161" s="72"/>
      <c r="E161" s="457"/>
      <c r="F161" s="610"/>
      <c r="G161" s="827"/>
      <c r="H161" s="20">
        <f t="shared" si="14"/>
        <v>0</v>
      </c>
      <c r="I161" s="20" t="e">
        <f t="shared" si="15"/>
        <v>#DIV/0!</v>
      </c>
    </row>
    <row r="162" spans="1:9" s="252" customFormat="1" ht="21.75" customHeight="1">
      <c r="A162" s="150" t="s">
        <v>397</v>
      </c>
      <c r="B162" s="323" t="s">
        <v>98</v>
      </c>
      <c r="C162" s="323" t="s">
        <v>98</v>
      </c>
      <c r="D162" s="323" t="s">
        <v>98</v>
      </c>
      <c r="E162" s="457">
        <v>30240</v>
      </c>
      <c r="F162" s="608" t="s">
        <v>98</v>
      </c>
      <c r="G162" s="95" t="s">
        <v>98</v>
      </c>
      <c r="H162" s="20" t="e">
        <f t="shared" si="14"/>
        <v>#VALUE!</v>
      </c>
      <c r="I162" s="20" t="e">
        <f t="shared" si="15"/>
        <v>#VALUE!</v>
      </c>
    </row>
    <row r="163" spans="1:9" s="267" customFormat="1" ht="21.75" customHeight="1">
      <c r="A163" s="828" t="s">
        <v>220</v>
      </c>
      <c r="B163" s="829">
        <v>14323.22</v>
      </c>
      <c r="C163" s="830" t="s">
        <v>98</v>
      </c>
      <c r="D163" s="1065">
        <v>46070</v>
      </c>
      <c r="E163" s="831">
        <v>20000</v>
      </c>
      <c r="F163" s="1265">
        <f>+I163</f>
        <v>0</v>
      </c>
      <c r="G163" s="833">
        <v>20000</v>
      </c>
      <c r="H163" s="20">
        <f t="shared" si="14"/>
        <v>0</v>
      </c>
      <c r="I163" s="20">
        <f t="shared" si="15"/>
        <v>0</v>
      </c>
    </row>
    <row r="164" spans="1:9" s="173" customFormat="1" ht="24" customHeight="1">
      <c r="A164" s="272" t="s">
        <v>921</v>
      </c>
      <c r="B164" s="327">
        <v>92253.22</v>
      </c>
      <c r="C164" s="52">
        <v>91785</v>
      </c>
      <c r="D164" s="512">
        <f>+D128+D129+D139+D150+D151+D163</f>
        <v>121000</v>
      </c>
      <c r="E164" s="288">
        <f>+E124+E125+E126+E127+E150+E151+E162+E163</f>
        <v>96340</v>
      </c>
      <c r="F164" s="142">
        <f>+I164</f>
        <v>-887.6479136391945</v>
      </c>
      <c r="G164" s="411">
        <f>+G125+G130+G137+G138+G141+G142+G144+G146+G148+G152+G163</f>
        <v>951500</v>
      </c>
      <c r="H164" s="20">
        <f t="shared" si="14"/>
        <v>-855160</v>
      </c>
      <c r="I164" s="20">
        <f t="shared" si="15"/>
        <v>-887.6479136391945</v>
      </c>
    </row>
    <row r="165" spans="1:9" s="322" customFormat="1" ht="22.5" customHeight="1">
      <c r="A165" s="208" t="s">
        <v>221</v>
      </c>
      <c r="B165" s="834"/>
      <c r="C165" s="97"/>
      <c r="D165" s="835"/>
      <c r="E165" s="836"/>
      <c r="F165" s="837"/>
      <c r="G165" s="835"/>
      <c r="H165" s="20">
        <f t="shared" si="14"/>
        <v>0</v>
      </c>
      <c r="I165" s="20" t="e">
        <f t="shared" si="15"/>
        <v>#DIV/0!</v>
      </c>
    </row>
    <row r="166" spans="1:9" s="322" customFormat="1" ht="22.5" customHeight="1">
      <c r="A166" s="150" t="s">
        <v>488</v>
      </c>
      <c r="B166" s="95" t="s">
        <v>98</v>
      </c>
      <c r="C166" s="104" t="s">
        <v>98</v>
      </c>
      <c r="D166" s="104" t="s">
        <v>98</v>
      </c>
      <c r="E166" s="95" t="s">
        <v>98</v>
      </c>
      <c r="F166" s="95" t="s">
        <v>98</v>
      </c>
      <c r="G166" s="95" t="s">
        <v>98</v>
      </c>
      <c r="H166" s="20" t="e">
        <f t="shared" si="14"/>
        <v>#VALUE!</v>
      </c>
      <c r="I166" s="20" t="e">
        <f t="shared" si="15"/>
        <v>#VALUE!</v>
      </c>
    </row>
    <row r="167" spans="1:9" s="268" customFormat="1" ht="22.5" customHeight="1">
      <c r="A167" s="213" t="s">
        <v>222</v>
      </c>
      <c r="B167" s="95"/>
      <c r="C167" s="104"/>
      <c r="D167" s="838"/>
      <c r="E167" s="95" t="s">
        <v>98</v>
      </c>
      <c r="F167" s="95" t="s">
        <v>98</v>
      </c>
      <c r="G167" s="95" t="s">
        <v>98</v>
      </c>
      <c r="H167" s="20" t="e">
        <f t="shared" si="14"/>
        <v>#VALUE!</v>
      </c>
      <c r="I167" s="20" t="e">
        <f t="shared" si="15"/>
        <v>#VALUE!</v>
      </c>
    </row>
    <row r="168" spans="1:9" s="252" customFormat="1" ht="22.5" customHeight="1">
      <c r="A168" s="503" t="s">
        <v>151</v>
      </c>
      <c r="B168" s="95" t="s">
        <v>98</v>
      </c>
      <c r="C168" s="104" t="s">
        <v>98</v>
      </c>
      <c r="D168" s="72">
        <v>50800</v>
      </c>
      <c r="E168" s="95" t="s">
        <v>98</v>
      </c>
      <c r="F168" s="608">
        <v>100</v>
      </c>
      <c r="G168" s="95" t="s">
        <v>98</v>
      </c>
      <c r="H168" s="20" t="e">
        <f t="shared" si="14"/>
        <v>#VALUE!</v>
      </c>
      <c r="I168" s="20" t="e">
        <f t="shared" si="15"/>
        <v>#VALUE!</v>
      </c>
    </row>
    <row r="169" spans="1:9" s="252" customFormat="1" ht="22.5" customHeight="1">
      <c r="A169" s="150" t="s">
        <v>152</v>
      </c>
      <c r="B169" s="95" t="s">
        <v>98</v>
      </c>
      <c r="C169" s="104" t="s">
        <v>98</v>
      </c>
      <c r="D169" s="72">
        <v>37000</v>
      </c>
      <c r="E169" s="95" t="s">
        <v>98</v>
      </c>
      <c r="F169" s="608">
        <v>100</v>
      </c>
      <c r="G169" s="95" t="s">
        <v>98</v>
      </c>
      <c r="H169" s="20" t="e">
        <f t="shared" si="14"/>
        <v>#VALUE!</v>
      </c>
      <c r="I169" s="20" t="e">
        <f t="shared" si="15"/>
        <v>#VALUE!</v>
      </c>
    </row>
    <row r="170" spans="1:9" s="252" customFormat="1" ht="22.5" customHeight="1">
      <c r="A170" s="150" t="s">
        <v>156</v>
      </c>
      <c r="B170" s="95" t="s">
        <v>98</v>
      </c>
      <c r="C170" s="104" t="s">
        <v>98</v>
      </c>
      <c r="D170" s="72">
        <v>55500</v>
      </c>
      <c r="E170" s="95" t="s">
        <v>98</v>
      </c>
      <c r="F170" s="608">
        <v>100</v>
      </c>
      <c r="G170" s="95" t="s">
        <v>98</v>
      </c>
      <c r="H170" s="20" t="e">
        <f t="shared" si="14"/>
        <v>#VALUE!</v>
      </c>
      <c r="I170" s="20" t="e">
        <f t="shared" si="15"/>
        <v>#VALUE!</v>
      </c>
    </row>
    <row r="171" spans="1:9" s="252" customFormat="1" ht="22.5" customHeight="1">
      <c r="A171" s="150" t="s">
        <v>157</v>
      </c>
      <c r="B171" s="95" t="s">
        <v>98</v>
      </c>
      <c r="C171" s="104" t="s">
        <v>98</v>
      </c>
      <c r="D171" s="104" t="s">
        <v>98</v>
      </c>
      <c r="E171" s="104">
        <v>248800</v>
      </c>
      <c r="F171" s="95" t="s">
        <v>98</v>
      </c>
      <c r="G171" s="608" t="s">
        <v>98</v>
      </c>
      <c r="H171" s="20" t="e">
        <f t="shared" si="14"/>
        <v>#VALUE!</v>
      </c>
      <c r="I171" s="20" t="e">
        <f t="shared" si="15"/>
        <v>#VALUE!</v>
      </c>
    </row>
    <row r="172" spans="1:9" s="10" customFormat="1" ht="22.5" customHeight="1">
      <c r="A172" s="150" t="s">
        <v>454</v>
      </c>
      <c r="B172" s="95" t="s">
        <v>98</v>
      </c>
      <c r="C172" s="104" t="s">
        <v>98</v>
      </c>
      <c r="D172" s="104" t="s">
        <v>98</v>
      </c>
      <c r="E172" s="452">
        <v>386700</v>
      </c>
      <c r="F172" s="95" t="s">
        <v>98</v>
      </c>
      <c r="G172" s="608" t="s">
        <v>98</v>
      </c>
      <c r="H172" s="20" t="e">
        <f t="shared" si="14"/>
        <v>#VALUE!</v>
      </c>
      <c r="I172" s="20" t="e">
        <f t="shared" si="15"/>
        <v>#VALUE!</v>
      </c>
    </row>
    <row r="173" spans="1:9" s="10" customFormat="1" ht="22.5" customHeight="1">
      <c r="A173" s="839" t="s">
        <v>223</v>
      </c>
      <c r="B173" s="308" t="s">
        <v>98</v>
      </c>
      <c r="C173" s="532" t="s">
        <v>98</v>
      </c>
      <c r="D173" s="532" t="s">
        <v>98</v>
      </c>
      <c r="E173" s="840">
        <v>40000</v>
      </c>
      <c r="F173" s="95" t="s">
        <v>98</v>
      </c>
      <c r="G173" s="88">
        <v>20000</v>
      </c>
      <c r="H173" s="20">
        <f t="shared" si="14"/>
        <v>20000</v>
      </c>
      <c r="I173" s="20">
        <f t="shared" si="15"/>
        <v>50</v>
      </c>
    </row>
    <row r="174" spans="1:9" s="10" customFormat="1" ht="21" customHeight="1">
      <c r="A174" s="43" t="s">
        <v>922</v>
      </c>
      <c r="B174" s="346" t="s">
        <v>98</v>
      </c>
      <c r="C174" s="52">
        <v>76100</v>
      </c>
      <c r="D174" s="512">
        <f>+D168+D169+D170</f>
        <v>143300</v>
      </c>
      <c r="E174" s="450">
        <f>+E171+E172+E173</f>
        <v>675500</v>
      </c>
      <c r="F174" s="146">
        <f>+I174</f>
        <v>97.03923019985196</v>
      </c>
      <c r="G174" s="263">
        <f>+G173</f>
        <v>20000</v>
      </c>
      <c r="H174" s="20">
        <f t="shared" si="14"/>
        <v>655500</v>
      </c>
      <c r="I174" s="20">
        <f t="shared" si="15"/>
        <v>97.03923019985196</v>
      </c>
    </row>
    <row r="175" spans="1:9" s="2" customFormat="1" ht="22.5" customHeight="1">
      <c r="A175" s="40" t="s">
        <v>875</v>
      </c>
      <c r="B175" s="361">
        <f>+B164</f>
        <v>92253.22</v>
      </c>
      <c r="C175" s="53">
        <f>+C164+C174</f>
        <v>167885</v>
      </c>
      <c r="D175" s="664">
        <f>+D164+D174</f>
        <v>264300</v>
      </c>
      <c r="E175" s="445">
        <f>+E164+E174</f>
        <v>771840</v>
      </c>
      <c r="F175" s="609">
        <f>+I175</f>
        <v>-25.868055555555557</v>
      </c>
      <c r="G175" s="269">
        <f>+G164+G174</f>
        <v>971500</v>
      </c>
      <c r="H175" s="20">
        <f t="shared" si="14"/>
        <v>-199660</v>
      </c>
      <c r="I175" s="20">
        <f t="shared" si="15"/>
        <v>-25.868055555555557</v>
      </c>
    </row>
    <row r="176" spans="1:9" s="2" customFormat="1" ht="22.5" customHeight="1">
      <c r="A176" s="96" t="s">
        <v>690</v>
      </c>
      <c r="B176" s="514"/>
      <c r="C176" s="71"/>
      <c r="D176" s="58"/>
      <c r="E176" s="481"/>
      <c r="F176" s="515"/>
      <c r="G176" s="93"/>
      <c r="H176" s="20">
        <f t="shared" si="14"/>
        <v>0</v>
      </c>
      <c r="I176" s="20" t="e">
        <f t="shared" si="15"/>
        <v>#DIV/0!</v>
      </c>
    </row>
    <row r="177" spans="1:9" s="2" customFormat="1" ht="22.5" customHeight="1">
      <c r="A177" s="77" t="s">
        <v>691</v>
      </c>
      <c r="B177" s="436"/>
      <c r="C177" s="78"/>
      <c r="D177" s="60"/>
      <c r="E177" s="425"/>
      <c r="F177" s="516"/>
      <c r="G177" s="76"/>
      <c r="H177" s="20">
        <f t="shared" si="14"/>
        <v>0</v>
      </c>
      <c r="I177" s="20" t="e">
        <f t="shared" si="15"/>
        <v>#DIV/0!</v>
      </c>
    </row>
    <row r="178" spans="1:9" s="2" customFormat="1" ht="22.5" customHeight="1">
      <c r="A178" s="517" t="s">
        <v>448</v>
      </c>
      <c r="B178" s="518" t="s">
        <v>98</v>
      </c>
      <c r="C178" s="286">
        <v>869887</v>
      </c>
      <c r="D178" s="395" t="s">
        <v>98</v>
      </c>
      <c r="E178" s="618" t="s">
        <v>98</v>
      </c>
      <c r="F178" s="618" t="s">
        <v>98</v>
      </c>
      <c r="G178" s="618" t="s">
        <v>98</v>
      </c>
      <c r="H178" s="20" t="e">
        <f t="shared" si="14"/>
        <v>#VALUE!</v>
      </c>
      <c r="I178" s="20" t="e">
        <f t="shared" si="15"/>
        <v>#VALUE!</v>
      </c>
    </row>
    <row r="179" spans="1:9" s="2" customFormat="1" ht="21" customHeight="1">
      <c r="A179" s="40" t="s">
        <v>450</v>
      </c>
      <c r="B179" s="329" t="s">
        <v>98</v>
      </c>
      <c r="C179" s="53">
        <f>+C178</f>
        <v>869887</v>
      </c>
      <c r="D179" s="329" t="s">
        <v>98</v>
      </c>
      <c r="E179" s="329" t="s">
        <v>98</v>
      </c>
      <c r="F179" s="329" t="s">
        <v>98</v>
      </c>
      <c r="G179" s="329" t="s">
        <v>98</v>
      </c>
      <c r="H179" s="20" t="e">
        <f t="shared" si="14"/>
        <v>#VALUE!</v>
      </c>
      <c r="I179" s="20" t="e">
        <f t="shared" si="15"/>
        <v>#VALUE!</v>
      </c>
    </row>
    <row r="180" spans="1:9" s="116" customFormat="1" ht="18" customHeight="1">
      <c r="A180" s="28"/>
      <c r="B180" s="186"/>
      <c r="C180" s="32"/>
      <c r="D180" s="283"/>
      <c r="E180" s="895"/>
      <c r="F180" s="892"/>
      <c r="G180" s="119"/>
      <c r="H180" s="20">
        <f t="shared" si="14"/>
        <v>0</v>
      </c>
      <c r="I180" s="20" t="e">
        <f t="shared" si="15"/>
        <v>#DIV/0!</v>
      </c>
    </row>
    <row r="181" spans="1:9" s="116" customFormat="1" ht="25.5" customHeight="1">
      <c r="A181" s="28"/>
      <c r="B181" s="259"/>
      <c r="C181" s="186"/>
      <c r="D181" s="32"/>
      <c r="E181" s="119"/>
      <c r="F181" s="533"/>
      <c r="G181" s="1174">
        <v>33</v>
      </c>
      <c r="H181" s="20">
        <f t="shared" si="14"/>
        <v>-33</v>
      </c>
      <c r="I181" s="20" t="e">
        <f t="shared" si="15"/>
        <v>#DIV/0!</v>
      </c>
    </row>
    <row r="182" spans="1:9" s="116" customFormat="1" ht="8.25" customHeight="1">
      <c r="A182" s="179"/>
      <c r="B182" s="260"/>
      <c r="C182" s="459"/>
      <c r="D182" s="245"/>
      <c r="E182" s="320"/>
      <c r="F182" s="591"/>
      <c r="G182" s="524"/>
      <c r="H182" s="20">
        <f t="shared" si="14"/>
        <v>0</v>
      </c>
      <c r="I182" s="20" t="e">
        <f t="shared" si="15"/>
        <v>#DIV/0!</v>
      </c>
    </row>
    <row r="183" spans="1:9" s="196" customFormat="1" ht="20.25" customHeight="1">
      <c r="A183" s="3" t="s">
        <v>899</v>
      </c>
      <c r="B183" s="1293" t="s">
        <v>907</v>
      </c>
      <c r="C183" s="1293"/>
      <c r="D183" s="1294"/>
      <c r="E183" s="1295" t="s">
        <v>895</v>
      </c>
      <c r="F183" s="1296"/>
      <c r="G183" s="1297"/>
      <c r="H183" s="20" t="e">
        <f t="shared" si="14"/>
        <v>#VALUE!</v>
      </c>
      <c r="I183" s="20" t="e">
        <f t="shared" si="15"/>
        <v>#VALUE!</v>
      </c>
    </row>
    <row r="184" spans="1:9" s="196" customFormat="1" ht="20.25" customHeight="1">
      <c r="A184" s="1298" t="s">
        <v>66</v>
      </c>
      <c r="B184" s="24" t="s">
        <v>295</v>
      </c>
      <c r="C184" s="3" t="s">
        <v>611</v>
      </c>
      <c r="D184" s="657" t="s">
        <v>296</v>
      </c>
      <c r="E184" s="25" t="s">
        <v>893</v>
      </c>
      <c r="F184" s="416" t="s">
        <v>909</v>
      </c>
      <c r="G184" s="417" t="s">
        <v>297</v>
      </c>
      <c r="H184" s="20" t="e">
        <f t="shared" si="14"/>
        <v>#VALUE!</v>
      </c>
      <c r="I184" s="20" t="e">
        <f t="shared" si="15"/>
        <v>#VALUE!</v>
      </c>
    </row>
    <row r="185" spans="1:9" s="13" customFormat="1" ht="16.5" customHeight="1">
      <c r="A185" s="1299"/>
      <c r="B185" s="7"/>
      <c r="C185" s="7"/>
      <c r="D185" s="658"/>
      <c r="E185" s="22"/>
      <c r="F185" s="418" t="s">
        <v>910</v>
      </c>
      <c r="G185" s="22"/>
      <c r="H185" s="20">
        <f t="shared" si="14"/>
        <v>0</v>
      </c>
      <c r="I185" s="20" t="e">
        <f t="shared" si="15"/>
        <v>#DIV/0!</v>
      </c>
    </row>
    <row r="186" spans="1:9" s="13" customFormat="1" ht="15.75" customHeight="1">
      <c r="A186" s="7"/>
      <c r="B186" s="7"/>
      <c r="C186" s="7"/>
      <c r="D186" s="658"/>
      <c r="E186" s="777"/>
      <c r="F186" s="418" t="s">
        <v>911</v>
      </c>
      <c r="G186" s="777"/>
      <c r="H186" s="20">
        <f t="shared" si="14"/>
        <v>0</v>
      </c>
      <c r="I186" s="20" t="e">
        <f t="shared" si="15"/>
        <v>#DIV/0!</v>
      </c>
    </row>
    <row r="187" spans="1:9" ht="19.5" customHeight="1">
      <c r="A187" s="58" t="s">
        <v>692</v>
      </c>
      <c r="B187" s="84"/>
      <c r="C187" s="84"/>
      <c r="D187" s="70"/>
      <c r="E187" s="191"/>
      <c r="F187" s="191"/>
      <c r="G187" s="85"/>
      <c r="H187" s="20">
        <f t="shared" si="14"/>
        <v>0</v>
      </c>
      <c r="I187" s="20" t="e">
        <f t="shared" si="15"/>
        <v>#DIV/0!</v>
      </c>
    </row>
    <row r="188" spans="1:9" ht="19.5" customHeight="1">
      <c r="A188" s="60" t="s">
        <v>693</v>
      </c>
      <c r="B188" s="62"/>
      <c r="C188" s="62"/>
      <c r="D188" s="92"/>
      <c r="E188" s="188"/>
      <c r="F188" s="188"/>
      <c r="G188" s="63"/>
      <c r="H188" s="20">
        <f t="shared" si="14"/>
        <v>0</v>
      </c>
      <c r="I188" s="20" t="e">
        <f t="shared" si="15"/>
        <v>#DIV/0!</v>
      </c>
    </row>
    <row r="189" spans="1:9" s="10" customFormat="1" ht="19.5" customHeight="1">
      <c r="A189" s="60" t="s">
        <v>449</v>
      </c>
      <c r="B189" s="60"/>
      <c r="C189" s="60"/>
      <c r="D189" s="743"/>
      <c r="E189" s="187"/>
      <c r="F189" s="187"/>
      <c r="G189" s="188"/>
      <c r="H189" s="20">
        <f t="shared" si="14"/>
        <v>0</v>
      </c>
      <c r="I189" s="20" t="e">
        <f t="shared" si="15"/>
        <v>#DIV/0!</v>
      </c>
    </row>
    <row r="190" spans="1:9" s="10" customFormat="1" ht="19.5" customHeight="1">
      <c r="A190" s="86" t="s">
        <v>83</v>
      </c>
      <c r="B190" s="63">
        <v>25000</v>
      </c>
      <c r="C190" s="63">
        <v>25000</v>
      </c>
      <c r="D190" s="72">
        <v>25000</v>
      </c>
      <c r="E190" s="457">
        <v>30000</v>
      </c>
      <c r="F190" s="603">
        <f>+I190</f>
        <v>0</v>
      </c>
      <c r="G190" s="63">
        <v>30000</v>
      </c>
      <c r="H190" s="20">
        <f t="shared" si="14"/>
        <v>0</v>
      </c>
      <c r="I190" s="20">
        <f t="shared" si="15"/>
        <v>0</v>
      </c>
    </row>
    <row r="191" spans="1:9" s="10" customFormat="1" ht="19.5" customHeight="1">
      <c r="A191" s="220" t="s">
        <v>84</v>
      </c>
      <c r="B191" s="87"/>
      <c r="C191" s="88"/>
      <c r="D191" s="744"/>
      <c r="E191" s="640"/>
      <c r="F191" s="843"/>
      <c r="G191" s="640"/>
      <c r="H191" s="20">
        <f t="shared" si="14"/>
        <v>0</v>
      </c>
      <c r="I191" s="20" t="e">
        <f t="shared" si="15"/>
        <v>#DIV/0!</v>
      </c>
    </row>
    <row r="192" spans="1:9" s="10" customFormat="1" ht="21.75" customHeight="1">
      <c r="A192" s="736" t="s">
        <v>920</v>
      </c>
      <c r="B192" s="739">
        <f>+B190</f>
        <v>25000</v>
      </c>
      <c r="C192" s="841">
        <f>+C190</f>
        <v>25000</v>
      </c>
      <c r="D192" s="1110">
        <f>+D190</f>
        <v>25000</v>
      </c>
      <c r="E192" s="842">
        <f>+E190</f>
        <v>30000</v>
      </c>
      <c r="F192" s="935">
        <f>+I192</f>
        <v>0</v>
      </c>
      <c r="G192" s="924">
        <f>+G190</f>
        <v>30000</v>
      </c>
      <c r="H192" s="20">
        <f t="shared" si="14"/>
        <v>0</v>
      </c>
      <c r="I192" s="20">
        <f t="shared" si="15"/>
        <v>0</v>
      </c>
    </row>
    <row r="193" spans="1:9" s="10" customFormat="1" ht="21">
      <c r="A193" s="50" t="s">
        <v>923</v>
      </c>
      <c r="B193" s="330">
        <f>+B35+B118+B175+B192</f>
        <v>7033645.08</v>
      </c>
      <c r="C193" s="543">
        <f>+C35+C118+C175+C179+C192</f>
        <v>8419857.12</v>
      </c>
      <c r="D193" s="1111">
        <f>+D35+D118+D175+D192</f>
        <v>7806533.859999999</v>
      </c>
      <c r="E193" s="467">
        <f>+E35+E118+E175+E192</f>
        <v>8874420</v>
      </c>
      <c r="F193" s="607">
        <f>+I193</f>
        <v>-0.09713310841722614</v>
      </c>
      <c r="G193" s="270">
        <f>+G35+G118+G175+G192</f>
        <v>8883040</v>
      </c>
      <c r="H193" s="20">
        <f t="shared" si="14"/>
        <v>-8620</v>
      </c>
      <c r="I193" s="20">
        <f t="shared" si="15"/>
        <v>-0.09713310841722614</v>
      </c>
    </row>
    <row r="194" spans="1:9" s="33" customFormat="1" ht="12" customHeight="1">
      <c r="A194" s="807"/>
      <c r="B194" s="802"/>
      <c r="C194" s="530"/>
      <c r="D194" s="97"/>
      <c r="E194" s="315"/>
      <c r="F194" s="534"/>
      <c r="G194" s="742"/>
      <c r="H194" s="20">
        <f t="shared" si="14"/>
        <v>0</v>
      </c>
      <c r="I194" s="20" t="e">
        <f t="shared" si="15"/>
        <v>#DIV/0!</v>
      </c>
    </row>
    <row r="195" spans="1:9" s="33" customFormat="1" ht="21" customHeight="1">
      <c r="A195" s="669" t="s">
        <v>603</v>
      </c>
      <c r="B195" s="77"/>
      <c r="C195" s="77"/>
      <c r="D195" s="743"/>
      <c r="E195" s="193"/>
      <c r="F195" s="193"/>
      <c r="G195" s="743"/>
      <c r="H195" s="20">
        <f t="shared" si="14"/>
        <v>0</v>
      </c>
      <c r="I195" s="20" t="e">
        <f t="shared" si="15"/>
        <v>#DIV/0!</v>
      </c>
    </row>
    <row r="196" spans="1:9" s="10" customFormat="1" ht="21" customHeight="1">
      <c r="A196" s="60" t="s">
        <v>694</v>
      </c>
      <c r="B196" s="77"/>
      <c r="C196" s="77"/>
      <c r="D196" s="743"/>
      <c r="E196" s="193"/>
      <c r="F196" s="193"/>
      <c r="G196" s="188"/>
      <c r="H196" s="20">
        <f t="shared" si="14"/>
        <v>0</v>
      </c>
      <c r="I196" s="20" t="e">
        <f t="shared" si="15"/>
        <v>#DIV/0!</v>
      </c>
    </row>
    <row r="197" spans="1:9" s="10" customFormat="1" ht="21" customHeight="1">
      <c r="A197" s="60" t="s">
        <v>224</v>
      </c>
      <c r="B197" s="77"/>
      <c r="C197" s="77"/>
      <c r="D197" s="743"/>
      <c r="E197" s="193"/>
      <c r="F197" s="193"/>
      <c r="G197" s="188"/>
      <c r="H197" s="20">
        <f t="shared" si="14"/>
        <v>0</v>
      </c>
      <c r="I197" s="20" t="e">
        <f t="shared" si="15"/>
        <v>#DIV/0!</v>
      </c>
    </row>
    <row r="198" spans="1:9" s="10" customFormat="1" ht="21" customHeight="1">
      <c r="A198" s="76" t="s">
        <v>870</v>
      </c>
      <c r="B198" s="77"/>
      <c r="C198" s="77"/>
      <c r="D198" s="743"/>
      <c r="E198" s="193"/>
      <c r="F198" s="193"/>
      <c r="G198" s="188"/>
      <c r="H198" s="20">
        <f t="shared" si="14"/>
        <v>0</v>
      </c>
      <c r="I198" s="20" t="e">
        <f t="shared" si="15"/>
        <v>#DIV/0!</v>
      </c>
    </row>
    <row r="199" spans="1:9" s="10" customFormat="1" ht="21" customHeight="1">
      <c r="A199" s="235" t="s">
        <v>876</v>
      </c>
      <c r="B199" s="77"/>
      <c r="C199" s="77"/>
      <c r="D199" s="743"/>
      <c r="E199" s="193"/>
      <c r="F199" s="193"/>
      <c r="G199" s="188"/>
      <c r="H199" s="20">
        <f t="shared" si="14"/>
        <v>0</v>
      </c>
      <c r="I199" s="20" t="e">
        <f t="shared" si="15"/>
        <v>#DIV/0!</v>
      </c>
    </row>
    <row r="200" spans="1:9" s="10" customFormat="1" ht="21" customHeight="1">
      <c r="A200" s="235" t="s">
        <v>917</v>
      </c>
      <c r="B200" s="77"/>
      <c r="C200" s="77"/>
      <c r="D200" s="743"/>
      <c r="E200" s="193"/>
      <c r="F200" s="193"/>
      <c r="G200" s="188"/>
      <c r="H200" s="20">
        <f t="shared" si="14"/>
        <v>0</v>
      </c>
      <c r="I200" s="20" t="e">
        <f t="shared" si="15"/>
        <v>#DIV/0!</v>
      </c>
    </row>
    <row r="201" spans="1:9" s="10" customFormat="1" ht="21" customHeight="1">
      <c r="A201" s="86" t="s">
        <v>18</v>
      </c>
      <c r="B201" s="368" t="s">
        <v>98</v>
      </c>
      <c r="C201" s="368" t="s">
        <v>98</v>
      </c>
      <c r="D201" s="368" t="s">
        <v>98</v>
      </c>
      <c r="E201" s="457">
        <v>25000</v>
      </c>
      <c r="F201" s="608" t="s">
        <v>98</v>
      </c>
      <c r="G201" s="368" t="s">
        <v>98</v>
      </c>
      <c r="H201" s="20" t="e">
        <f t="shared" si="14"/>
        <v>#VALUE!</v>
      </c>
      <c r="I201" s="20" t="e">
        <f t="shared" si="15"/>
        <v>#VALUE!</v>
      </c>
    </row>
    <row r="202" spans="1:9" s="10" customFormat="1" ht="21" customHeight="1">
      <c r="A202" s="86" t="s">
        <v>19</v>
      </c>
      <c r="B202" s="95">
        <v>4200</v>
      </c>
      <c r="C202" s="368" t="s">
        <v>98</v>
      </c>
      <c r="D202" s="368" t="s">
        <v>98</v>
      </c>
      <c r="E202" s="368" t="s">
        <v>98</v>
      </c>
      <c r="F202" s="368" t="s">
        <v>98</v>
      </c>
      <c r="G202" s="368" t="s">
        <v>98</v>
      </c>
      <c r="H202" s="20" t="e">
        <f t="shared" si="14"/>
        <v>#VALUE!</v>
      </c>
      <c r="I202" s="20" t="e">
        <f t="shared" si="15"/>
        <v>#VALUE!</v>
      </c>
    </row>
    <row r="203" spans="1:9" s="10" customFormat="1" ht="21" customHeight="1">
      <c r="A203" s="86" t="s">
        <v>20</v>
      </c>
      <c r="B203" s="95">
        <v>2550</v>
      </c>
      <c r="C203" s="368" t="s">
        <v>98</v>
      </c>
      <c r="D203" s="368" t="s">
        <v>98</v>
      </c>
      <c r="E203" s="368" t="s">
        <v>98</v>
      </c>
      <c r="F203" s="368" t="s">
        <v>98</v>
      </c>
      <c r="G203" s="368" t="s">
        <v>98</v>
      </c>
      <c r="H203" s="20" t="e">
        <f t="shared" si="14"/>
        <v>#VALUE!</v>
      </c>
      <c r="I203" s="20" t="e">
        <f t="shared" si="15"/>
        <v>#VALUE!</v>
      </c>
    </row>
    <row r="204" spans="1:9" s="10" customFormat="1" ht="21" customHeight="1">
      <c r="A204" s="86" t="s">
        <v>17</v>
      </c>
      <c r="B204" s="95">
        <v>8824</v>
      </c>
      <c r="C204" s="368" t="s">
        <v>98</v>
      </c>
      <c r="D204" s="368" t="s">
        <v>98</v>
      </c>
      <c r="E204" s="368" t="s">
        <v>98</v>
      </c>
      <c r="F204" s="368" t="s">
        <v>98</v>
      </c>
      <c r="G204" s="368" t="s">
        <v>98</v>
      </c>
      <c r="H204" s="20" t="e">
        <f t="shared" si="14"/>
        <v>#VALUE!</v>
      </c>
      <c r="I204" s="20" t="e">
        <f t="shared" si="15"/>
        <v>#VALUE!</v>
      </c>
    </row>
    <row r="205" spans="1:9" s="10" customFormat="1" ht="21" customHeight="1">
      <c r="A205" s="220" t="s">
        <v>21</v>
      </c>
      <c r="B205" s="847" t="s">
        <v>98</v>
      </c>
      <c r="C205" s="88">
        <v>26530</v>
      </c>
      <c r="D205" s="565">
        <v>25550</v>
      </c>
      <c r="E205" s="307" t="s">
        <v>98</v>
      </c>
      <c r="F205" s="307" t="s">
        <v>98</v>
      </c>
      <c r="G205" s="88">
        <v>30000</v>
      </c>
      <c r="H205" s="20" t="e">
        <f t="shared" si="14"/>
        <v>#VALUE!</v>
      </c>
      <c r="I205" s="20" t="e">
        <f t="shared" si="15"/>
        <v>#VALUE!</v>
      </c>
    </row>
    <row r="206" spans="1:9" s="10" customFormat="1" ht="21" customHeight="1">
      <c r="A206" s="43" t="s">
        <v>914</v>
      </c>
      <c r="B206" s="327">
        <f>+B202+B203+B204</f>
        <v>15574</v>
      </c>
      <c r="C206" s="512">
        <f aca="true" t="shared" si="16" ref="C206:D208">+C205</f>
        <v>26530</v>
      </c>
      <c r="D206" s="512">
        <f t="shared" si="16"/>
        <v>25550</v>
      </c>
      <c r="E206" s="454">
        <f>+E201</f>
        <v>25000</v>
      </c>
      <c r="F206" s="601">
        <f>+I206</f>
        <v>-20</v>
      </c>
      <c r="G206" s="263">
        <f>+G205</f>
        <v>30000</v>
      </c>
      <c r="H206" s="20">
        <f t="shared" si="14"/>
        <v>-5000</v>
      </c>
      <c r="I206" s="20">
        <f t="shared" si="15"/>
        <v>-20</v>
      </c>
    </row>
    <row r="207" spans="1:9" s="33" customFormat="1" ht="21" customHeight="1">
      <c r="A207" s="40" t="s">
        <v>101</v>
      </c>
      <c r="B207" s="122">
        <f>+B206</f>
        <v>15574</v>
      </c>
      <c r="C207" s="53">
        <f t="shared" si="16"/>
        <v>26530</v>
      </c>
      <c r="D207" s="1108">
        <f t="shared" si="16"/>
        <v>25550</v>
      </c>
      <c r="E207" s="453">
        <f>+E206</f>
        <v>25000</v>
      </c>
      <c r="F207" s="347">
        <f>+I207</f>
        <v>-20</v>
      </c>
      <c r="G207" s="269">
        <f>+G206</f>
        <v>30000</v>
      </c>
      <c r="H207" s="20">
        <f t="shared" si="14"/>
        <v>-5000</v>
      </c>
      <c r="I207" s="20">
        <f t="shared" si="15"/>
        <v>-20</v>
      </c>
    </row>
    <row r="208" spans="1:9" s="33" customFormat="1" ht="21" customHeight="1">
      <c r="A208" s="50" t="s">
        <v>942</v>
      </c>
      <c r="B208" s="126">
        <f>+B207</f>
        <v>15574</v>
      </c>
      <c r="C208" s="685">
        <f t="shared" si="16"/>
        <v>26530</v>
      </c>
      <c r="D208" s="702">
        <f t="shared" si="16"/>
        <v>25550</v>
      </c>
      <c r="E208" s="468">
        <f>+E207</f>
        <v>25000</v>
      </c>
      <c r="F208" s="606">
        <f>+I208</f>
        <v>-20</v>
      </c>
      <c r="G208" s="270">
        <f>+G207</f>
        <v>30000</v>
      </c>
      <c r="H208" s="20">
        <f t="shared" si="14"/>
        <v>-5000</v>
      </c>
      <c r="I208" s="20">
        <f t="shared" si="15"/>
        <v>-20</v>
      </c>
    </row>
    <row r="209" spans="1:9" s="33" customFormat="1" ht="27" customHeight="1">
      <c r="A209" s="178"/>
      <c r="B209" s="258"/>
      <c r="C209" s="258"/>
      <c r="D209" s="258"/>
      <c r="E209" s="312"/>
      <c r="F209" s="256"/>
      <c r="G209" s="1175">
        <v>34</v>
      </c>
      <c r="H209" s="20">
        <f t="shared" si="14"/>
        <v>-34</v>
      </c>
      <c r="I209" s="20" t="e">
        <f t="shared" si="15"/>
        <v>#DIV/0!</v>
      </c>
    </row>
    <row r="210" spans="1:9" s="33" customFormat="1" ht="8.25" customHeight="1">
      <c r="A210" s="28"/>
      <c r="B210" s="259"/>
      <c r="C210" s="259"/>
      <c r="D210" s="259"/>
      <c r="E210" s="30"/>
      <c r="F210" s="257"/>
      <c r="G210" s="29"/>
      <c r="H210" s="20">
        <f t="shared" si="14"/>
        <v>0</v>
      </c>
      <c r="I210" s="20" t="e">
        <f t="shared" si="15"/>
        <v>#DIV/0!</v>
      </c>
    </row>
    <row r="211" spans="1:9" s="196" customFormat="1" ht="20.25" customHeight="1">
      <c r="A211" s="3" t="s">
        <v>899</v>
      </c>
      <c r="B211" s="1293" t="s">
        <v>907</v>
      </c>
      <c r="C211" s="1293"/>
      <c r="D211" s="1294"/>
      <c r="E211" s="1295" t="s">
        <v>895</v>
      </c>
      <c r="F211" s="1296"/>
      <c r="G211" s="1297"/>
      <c r="H211" s="20" t="e">
        <f t="shared" si="14"/>
        <v>#VALUE!</v>
      </c>
      <c r="I211" s="20" t="e">
        <f t="shared" si="15"/>
        <v>#VALUE!</v>
      </c>
    </row>
    <row r="212" spans="1:9" s="196" customFormat="1" ht="20.25" customHeight="1">
      <c r="A212" s="1298" t="s">
        <v>66</v>
      </c>
      <c r="B212" s="24" t="s">
        <v>295</v>
      </c>
      <c r="C212" s="3" t="s">
        <v>611</v>
      </c>
      <c r="D212" s="657" t="s">
        <v>296</v>
      </c>
      <c r="E212" s="25" t="s">
        <v>893</v>
      </c>
      <c r="F212" s="416" t="s">
        <v>909</v>
      </c>
      <c r="G212" s="417" t="s">
        <v>297</v>
      </c>
      <c r="H212" s="20" t="e">
        <f t="shared" si="14"/>
        <v>#VALUE!</v>
      </c>
      <c r="I212" s="20" t="e">
        <f t="shared" si="15"/>
        <v>#VALUE!</v>
      </c>
    </row>
    <row r="213" spans="1:9" s="13" customFormat="1" ht="16.5" customHeight="1">
      <c r="A213" s="1299"/>
      <c r="B213" s="7"/>
      <c r="C213" s="7"/>
      <c r="D213" s="658"/>
      <c r="E213" s="22"/>
      <c r="F213" s="418" t="s">
        <v>910</v>
      </c>
      <c r="G213" s="22"/>
      <c r="H213" s="20">
        <f t="shared" si="14"/>
        <v>0</v>
      </c>
      <c r="I213" s="20" t="e">
        <f t="shared" si="15"/>
        <v>#DIV/0!</v>
      </c>
    </row>
    <row r="214" spans="1:9" s="13" customFormat="1" ht="15.75" customHeight="1">
      <c r="A214" s="26"/>
      <c r="B214" s="26"/>
      <c r="C214" s="26"/>
      <c r="D214" s="659"/>
      <c r="E214" s="14"/>
      <c r="F214" s="419" t="s">
        <v>911</v>
      </c>
      <c r="G214" s="14"/>
      <c r="H214" s="20">
        <f t="shared" si="14"/>
        <v>0</v>
      </c>
      <c r="I214" s="20" t="e">
        <f t="shared" si="15"/>
        <v>#DIV/0!</v>
      </c>
    </row>
    <row r="215" spans="1:9" s="2" customFormat="1" ht="21" customHeight="1">
      <c r="A215" s="670" t="s">
        <v>604</v>
      </c>
      <c r="B215" s="58"/>
      <c r="C215" s="58"/>
      <c r="D215" s="58"/>
      <c r="E215" s="59"/>
      <c r="F215" s="250"/>
      <c r="G215" s="250"/>
      <c r="H215" s="20">
        <f aca="true" t="shared" si="17" ref="H215:H278">+E215-G215</f>
        <v>0</v>
      </c>
      <c r="I215" s="20" t="e">
        <f aca="true" t="shared" si="18" ref="I215:I278">+H215*100/E215</f>
        <v>#DIV/0!</v>
      </c>
    </row>
    <row r="216" spans="1:9" s="2" customFormat="1" ht="19.5" customHeight="1">
      <c r="A216" s="77" t="s">
        <v>695</v>
      </c>
      <c r="B216" s="77"/>
      <c r="C216" s="77"/>
      <c r="D216" s="77"/>
      <c r="E216" s="78"/>
      <c r="F216" s="193"/>
      <c r="G216" s="193"/>
      <c r="H216" s="20">
        <f t="shared" si="17"/>
        <v>0</v>
      </c>
      <c r="I216" s="20" t="e">
        <f t="shared" si="18"/>
        <v>#DIV/0!</v>
      </c>
    </row>
    <row r="217" spans="1:9" ht="19.5" customHeight="1">
      <c r="A217" s="77" t="s">
        <v>225</v>
      </c>
      <c r="B217" s="77"/>
      <c r="C217" s="77"/>
      <c r="D217" s="77"/>
      <c r="E217" s="78"/>
      <c r="F217" s="193"/>
      <c r="G217" s="193"/>
      <c r="H217" s="20">
        <f t="shared" si="17"/>
        <v>0</v>
      </c>
      <c r="I217" s="20" t="e">
        <f t="shared" si="18"/>
        <v>#DIV/0!</v>
      </c>
    </row>
    <row r="218" spans="1:9" ht="19.5" customHeight="1">
      <c r="A218" s="77" t="s">
        <v>845</v>
      </c>
      <c r="B218" s="261"/>
      <c r="C218" s="261"/>
      <c r="D218" s="261"/>
      <c r="E218" s="78"/>
      <c r="F218" s="194"/>
      <c r="G218" s="194"/>
      <c r="H218" s="20">
        <f t="shared" si="17"/>
        <v>0</v>
      </c>
      <c r="I218" s="20" t="e">
        <f t="shared" si="18"/>
        <v>#DIV/0!</v>
      </c>
    </row>
    <row r="219" spans="1:9" s="33" customFormat="1" ht="19.5" customHeight="1">
      <c r="A219" s="198" t="s">
        <v>781</v>
      </c>
      <c r="B219" s="63">
        <v>569399</v>
      </c>
      <c r="C219" s="63">
        <v>748440</v>
      </c>
      <c r="D219" s="649">
        <v>882941</v>
      </c>
      <c r="E219" s="63">
        <v>986760</v>
      </c>
      <c r="F219" s="936">
        <f>+I219</f>
        <v>-9.765292472333698</v>
      </c>
      <c r="G219" s="63">
        <v>1083120</v>
      </c>
      <c r="H219" s="20">
        <f t="shared" si="17"/>
        <v>-96360</v>
      </c>
      <c r="I219" s="20">
        <f t="shared" si="18"/>
        <v>-9.765292472333698</v>
      </c>
    </row>
    <row r="220" spans="1:9" s="33" customFormat="1" ht="19.5" customHeight="1">
      <c r="A220" s="76" t="s">
        <v>446</v>
      </c>
      <c r="B220" s="63">
        <v>100116</v>
      </c>
      <c r="C220" s="95">
        <v>57445</v>
      </c>
      <c r="D220" s="1112" t="s">
        <v>98</v>
      </c>
      <c r="E220" s="182" t="s">
        <v>98</v>
      </c>
      <c r="F220" s="182" t="s">
        <v>98</v>
      </c>
      <c r="G220" s="182" t="s">
        <v>98</v>
      </c>
      <c r="H220" s="20" t="e">
        <f t="shared" si="17"/>
        <v>#VALUE!</v>
      </c>
      <c r="I220" s="20" t="e">
        <f t="shared" si="18"/>
        <v>#VALUE!</v>
      </c>
    </row>
    <row r="221" spans="1:9" s="33" customFormat="1" ht="19.5" customHeight="1">
      <c r="A221" s="62" t="s">
        <v>780</v>
      </c>
      <c r="B221" s="63">
        <v>19017</v>
      </c>
      <c r="C221" s="95">
        <v>42000</v>
      </c>
      <c r="D221" s="649">
        <v>42000</v>
      </c>
      <c r="E221" s="109">
        <v>42000</v>
      </c>
      <c r="F221" s="399" t="s">
        <v>1</v>
      </c>
      <c r="G221" s="72">
        <v>42000</v>
      </c>
      <c r="H221" s="20">
        <f t="shared" si="17"/>
        <v>0</v>
      </c>
      <c r="I221" s="20">
        <f t="shared" si="18"/>
        <v>0</v>
      </c>
    </row>
    <row r="222" spans="1:9" s="2" customFormat="1" ht="19.5" customHeight="1">
      <c r="A222" s="198" t="s">
        <v>646</v>
      </c>
      <c r="B222" s="687">
        <v>87328</v>
      </c>
      <c r="C222" s="687">
        <v>214530</v>
      </c>
      <c r="D222" s="649">
        <v>236800</v>
      </c>
      <c r="E222" s="687">
        <v>261960</v>
      </c>
      <c r="F222" s="939">
        <f>+I222</f>
        <v>-4.07695831424645</v>
      </c>
      <c r="G222" s="63">
        <v>272640</v>
      </c>
      <c r="H222" s="20">
        <f t="shared" si="17"/>
        <v>-10680</v>
      </c>
      <c r="I222" s="20">
        <f t="shared" si="18"/>
        <v>-4.07695831424645</v>
      </c>
    </row>
    <row r="223" spans="1:9" s="10" customFormat="1" ht="19.5" customHeight="1">
      <c r="A223" s="688" t="s">
        <v>647</v>
      </c>
      <c r="B223" s="689">
        <v>25460</v>
      </c>
      <c r="C223" s="689">
        <v>41700</v>
      </c>
      <c r="D223" s="1113">
        <v>47250</v>
      </c>
      <c r="E223" s="286">
        <v>53000</v>
      </c>
      <c r="F223" s="940">
        <f>+I223</f>
        <v>14.264150943396226</v>
      </c>
      <c r="G223" s="689">
        <v>45440</v>
      </c>
      <c r="H223" s="20">
        <f t="shared" si="17"/>
        <v>7560</v>
      </c>
      <c r="I223" s="20">
        <f t="shared" si="18"/>
        <v>14.264150943396226</v>
      </c>
    </row>
    <row r="224" spans="1:9" s="10" customFormat="1" ht="21" customHeight="1">
      <c r="A224" s="274" t="s">
        <v>924</v>
      </c>
      <c r="B224" s="52">
        <f>+B219+B220+B221+B222+B223</f>
        <v>801320</v>
      </c>
      <c r="C224" s="52">
        <f>+C219+C220+C221+C222+C223</f>
        <v>1104115</v>
      </c>
      <c r="D224" s="1114">
        <f>+D219+D221+D222+D223</f>
        <v>1208991</v>
      </c>
      <c r="E224" s="288">
        <f>+E219+E221+E222+E223</f>
        <v>1343720</v>
      </c>
      <c r="F224" s="937">
        <f>+I224</f>
        <v>-7.403328074301194</v>
      </c>
      <c r="G224" s="263">
        <f>+G219+G221+G222+G223</f>
        <v>1443200</v>
      </c>
      <c r="H224" s="20">
        <f t="shared" si="17"/>
        <v>-99480</v>
      </c>
      <c r="I224" s="20">
        <f t="shared" si="18"/>
        <v>-7.403328074301194</v>
      </c>
    </row>
    <row r="225" spans="1:9" s="10" customFormat="1" ht="21" customHeight="1">
      <c r="A225" s="40" t="s">
        <v>102</v>
      </c>
      <c r="B225" s="361">
        <f>+B224</f>
        <v>801320</v>
      </c>
      <c r="C225" s="53">
        <f>+C224</f>
        <v>1104115</v>
      </c>
      <c r="D225" s="664">
        <f>+D224</f>
        <v>1208991</v>
      </c>
      <c r="E225" s="287">
        <f>+E224</f>
        <v>1343720</v>
      </c>
      <c r="F225" s="938">
        <f>+I225</f>
        <v>-7.403328074301194</v>
      </c>
      <c r="G225" s="269">
        <f>+G224</f>
        <v>1443200</v>
      </c>
      <c r="H225" s="20">
        <f t="shared" si="17"/>
        <v>-99480</v>
      </c>
      <c r="I225" s="20">
        <f t="shared" si="18"/>
        <v>-7.403328074301194</v>
      </c>
    </row>
    <row r="226" spans="1:9" s="10" customFormat="1" ht="19.5" customHeight="1">
      <c r="A226" s="77" t="s">
        <v>696</v>
      </c>
      <c r="B226" s="77"/>
      <c r="C226" s="77"/>
      <c r="D226" s="743"/>
      <c r="E226" s="193"/>
      <c r="F226" s="193"/>
      <c r="G226" s="188"/>
      <c r="H226" s="20">
        <f t="shared" si="17"/>
        <v>0</v>
      </c>
      <c r="I226" s="20" t="e">
        <f t="shared" si="18"/>
        <v>#DIV/0!</v>
      </c>
    </row>
    <row r="227" spans="1:9" s="10" customFormat="1" ht="19.5" customHeight="1">
      <c r="A227" s="77" t="s">
        <v>848</v>
      </c>
      <c r="B227" s="77"/>
      <c r="C227" s="77"/>
      <c r="D227" s="743"/>
      <c r="E227" s="193"/>
      <c r="F227" s="193"/>
      <c r="G227" s="188"/>
      <c r="H227" s="20">
        <f t="shared" si="17"/>
        <v>0</v>
      </c>
      <c r="I227" s="20" t="e">
        <f t="shared" si="18"/>
        <v>#DIV/0!</v>
      </c>
    </row>
    <row r="228" spans="1:9" s="10" customFormat="1" ht="19.5" customHeight="1">
      <c r="A228" s="201" t="s">
        <v>881</v>
      </c>
      <c r="B228" s="201"/>
      <c r="C228" s="201"/>
      <c r="D228" s="743"/>
      <c r="E228" s="195"/>
      <c r="F228" s="195"/>
      <c r="G228" s="188"/>
      <c r="H228" s="20">
        <f t="shared" si="17"/>
        <v>0</v>
      </c>
      <c r="I228" s="20" t="e">
        <f t="shared" si="18"/>
        <v>#DIV/0!</v>
      </c>
    </row>
    <row r="229" spans="1:9" s="10" customFormat="1" ht="19.5" customHeight="1">
      <c r="A229" s="79" t="s">
        <v>226</v>
      </c>
      <c r="B229" s="79"/>
      <c r="C229" s="79"/>
      <c r="D229" s="743"/>
      <c r="E229" s="192"/>
      <c r="F229" s="192"/>
      <c r="G229" s="188"/>
      <c r="H229" s="20">
        <f t="shared" si="17"/>
        <v>0</v>
      </c>
      <c r="I229" s="20" t="e">
        <f t="shared" si="18"/>
        <v>#DIV/0!</v>
      </c>
    </row>
    <row r="230" spans="1:9" s="10" customFormat="1" ht="19.5" customHeight="1">
      <c r="A230" s="79" t="s">
        <v>928</v>
      </c>
      <c r="B230" s="79"/>
      <c r="C230" s="79"/>
      <c r="D230" s="743"/>
      <c r="E230" s="192"/>
      <c r="F230" s="192"/>
      <c r="G230" s="188"/>
      <c r="H230" s="20">
        <f t="shared" si="17"/>
        <v>0</v>
      </c>
      <c r="I230" s="20" t="e">
        <f t="shared" si="18"/>
        <v>#DIV/0!</v>
      </c>
    </row>
    <row r="231" spans="1:9" s="10" customFormat="1" ht="19.5" customHeight="1">
      <c r="A231" s="199" t="s">
        <v>878</v>
      </c>
      <c r="B231" s="368" t="s">
        <v>98</v>
      </c>
      <c r="C231" s="368" t="s">
        <v>98</v>
      </c>
      <c r="D231" s="368" t="s">
        <v>98</v>
      </c>
      <c r="E231" s="457">
        <v>5000</v>
      </c>
      <c r="F231" s="603" t="s">
        <v>98</v>
      </c>
      <c r="G231" s="63">
        <v>5000</v>
      </c>
      <c r="H231" s="20">
        <f t="shared" si="17"/>
        <v>0</v>
      </c>
      <c r="I231" s="20">
        <f t="shared" si="18"/>
        <v>0</v>
      </c>
    </row>
    <row r="232" spans="1:9" s="10" customFormat="1" ht="19.5" customHeight="1">
      <c r="A232" s="199" t="s">
        <v>879</v>
      </c>
      <c r="B232" s="368" t="s">
        <v>98</v>
      </c>
      <c r="C232" s="368" t="s">
        <v>98</v>
      </c>
      <c r="D232" s="368" t="s">
        <v>98</v>
      </c>
      <c r="E232" s="457">
        <v>6000</v>
      </c>
      <c r="F232" s="603" t="s">
        <v>98</v>
      </c>
      <c r="G232" s="63">
        <v>6000</v>
      </c>
      <c r="H232" s="20">
        <f t="shared" si="17"/>
        <v>0</v>
      </c>
      <c r="I232" s="20">
        <f t="shared" si="18"/>
        <v>0</v>
      </c>
    </row>
    <row r="233" spans="1:9" s="10" customFormat="1" ht="19.5" customHeight="1">
      <c r="A233" s="199" t="s">
        <v>880</v>
      </c>
      <c r="B233" s="368" t="s">
        <v>98</v>
      </c>
      <c r="C233" s="368" t="s">
        <v>98</v>
      </c>
      <c r="D233" s="368" t="s">
        <v>98</v>
      </c>
      <c r="E233" s="457">
        <v>5000</v>
      </c>
      <c r="F233" s="603" t="s">
        <v>98</v>
      </c>
      <c r="G233" s="63">
        <v>5000</v>
      </c>
      <c r="H233" s="20">
        <f t="shared" si="17"/>
        <v>0</v>
      </c>
      <c r="I233" s="20">
        <f t="shared" si="18"/>
        <v>0</v>
      </c>
    </row>
    <row r="234" spans="1:9" s="10" customFormat="1" ht="19.5" customHeight="1">
      <c r="A234" s="79" t="s">
        <v>517</v>
      </c>
      <c r="B234" s="368" t="s">
        <v>98</v>
      </c>
      <c r="C234" s="368" t="s">
        <v>98</v>
      </c>
      <c r="D234" s="368" t="s">
        <v>98</v>
      </c>
      <c r="E234" s="457">
        <v>20000</v>
      </c>
      <c r="F234" s="603" t="s">
        <v>98</v>
      </c>
      <c r="G234" s="63">
        <v>20000</v>
      </c>
      <c r="H234" s="20">
        <f t="shared" si="17"/>
        <v>0</v>
      </c>
      <c r="I234" s="20">
        <f t="shared" si="18"/>
        <v>0</v>
      </c>
    </row>
    <row r="235" spans="1:9" s="10" customFormat="1" ht="19.5" customHeight="1">
      <c r="A235" s="199" t="s">
        <v>518</v>
      </c>
      <c r="B235" s="371">
        <v>1702</v>
      </c>
      <c r="C235" s="65">
        <v>4721.5</v>
      </c>
      <c r="D235" s="72">
        <v>9635</v>
      </c>
      <c r="E235" s="455">
        <v>30000</v>
      </c>
      <c r="F235" s="603">
        <f>+I235</f>
        <v>0</v>
      </c>
      <c r="G235" s="63">
        <v>30000</v>
      </c>
      <c r="H235" s="20">
        <f t="shared" si="17"/>
        <v>0</v>
      </c>
      <c r="I235" s="20">
        <f t="shared" si="18"/>
        <v>0</v>
      </c>
    </row>
    <row r="236" spans="1:9" s="10" customFormat="1" ht="19.5" customHeight="1">
      <c r="A236" s="848" t="s">
        <v>447</v>
      </c>
      <c r="B236" s="849">
        <v>101431</v>
      </c>
      <c r="C236" s="83">
        <v>14808</v>
      </c>
      <c r="D236" s="368" t="s">
        <v>98</v>
      </c>
      <c r="E236" s="308" t="s">
        <v>98</v>
      </c>
      <c r="F236" s="785" t="s">
        <v>98</v>
      </c>
      <c r="G236" s="785" t="s">
        <v>98</v>
      </c>
      <c r="H236" s="20" t="e">
        <f t="shared" si="17"/>
        <v>#VALUE!</v>
      </c>
      <c r="I236" s="20" t="e">
        <f t="shared" si="18"/>
        <v>#VALUE!</v>
      </c>
    </row>
    <row r="237" spans="1:9" s="2" customFormat="1" ht="21" customHeight="1">
      <c r="A237" s="274" t="s">
        <v>596</v>
      </c>
      <c r="B237" s="52">
        <f>+B235+B236</f>
        <v>103133</v>
      </c>
      <c r="C237" s="52">
        <f>+C235+C236</f>
        <v>19529.5</v>
      </c>
      <c r="D237" s="555">
        <f>+D235</f>
        <v>9635</v>
      </c>
      <c r="E237" s="263">
        <f>+E231+E232+E233+E234+E235</f>
        <v>66000</v>
      </c>
      <c r="F237" s="601">
        <f>+I237</f>
        <v>0</v>
      </c>
      <c r="G237" s="263">
        <f>+G231+G232+G233+G234+G235</f>
        <v>66000</v>
      </c>
      <c r="H237" s="20">
        <f t="shared" si="17"/>
        <v>0</v>
      </c>
      <c r="I237" s="20">
        <f t="shared" si="18"/>
        <v>0</v>
      </c>
    </row>
    <row r="238" spans="1:9" s="116" customFormat="1" ht="21.75" customHeight="1">
      <c r="A238" s="432"/>
      <c r="B238" s="433"/>
      <c r="C238" s="32"/>
      <c r="D238" s="30"/>
      <c r="E238" s="119"/>
      <c r="F238" s="434"/>
      <c r="G238" s="489">
        <v>35</v>
      </c>
      <c r="H238" s="20">
        <f t="shared" si="17"/>
        <v>-35</v>
      </c>
      <c r="I238" s="20" t="e">
        <f t="shared" si="18"/>
        <v>#DIV/0!</v>
      </c>
    </row>
    <row r="239" spans="1:9" s="116" customFormat="1" ht="3.75" customHeight="1">
      <c r="A239" s="432"/>
      <c r="B239" s="433"/>
      <c r="C239" s="32"/>
      <c r="D239" s="30"/>
      <c r="E239" s="119"/>
      <c r="F239" s="434"/>
      <c r="G239" s="119"/>
      <c r="H239" s="20">
        <f t="shared" si="17"/>
        <v>0</v>
      </c>
      <c r="I239" s="20" t="e">
        <f t="shared" si="18"/>
        <v>#DIV/0!</v>
      </c>
    </row>
    <row r="240" spans="1:9" s="196" customFormat="1" ht="20.25" customHeight="1">
      <c r="A240" s="3" t="s">
        <v>899</v>
      </c>
      <c r="B240" s="1293" t="s">
        <v>907</v>
      </c>
      <c r="C240" s="1293"/>
      <c r="D240" s="1294"/>
      <c r="E240" s="1295" t="s">
        <v>895</v>
      </c>
      <c r="F240" s="1296"/>
      <c r="G240" s="1297"/>
      <c r="H240" s="20" t="e">
        <f t="shared" si="17"/>
        <v>#VALUE!</v>
      </c>
      <c r="I240" s="20" t="e">
        <f t="shared" si="18"/>
        <v>#VALUE!</v>
      </c>
    </row>
    <row r="241" spans="1:9" s="196" customFormat="1" ht="20.25" customHeight="1">
      <c r="A241" s="1298" t="s">
        <v>66</v>
      </c>
      <c r="B241" s="24" t="s">
        <v>295</v>
      </c>
      <c r="C241" s="3" t="s">
        <v>611</v>
      </c>
      <c r="D241" s="657" t="s">
        <v>296</v>
      </c>
      <c r="E241" s="25" t="s">
        <v>893</v>
      </c>
      <c r="F241" s="416" t="s">
        <v>909</v>
      </c>
      <c r="G241" s="417" t="s">
        <v>297</v>
      </c>
      <c r="H241" s="20" t="e">
        <f t="shared" si="17"/>
        <v>#VALUE!</v>
      </c>
      <c r="I241" s="20" t="e">
        <f t="shared" si="18"/>
        <v>#VALUE!</v>
      </c>
    </row>
    <row r="242" spans="1:9" s="13" customFormat="1" ht="16.5" customHeight="1">
      <c r="A242" s="1299"/>
      <c r="B242" s="7"/>
      <c r="C242" s="7"/>
      <c r="D242" s="658"/>
      <c r="E242" s="22"/>
      <c r="F242" s="418" t="s">
        <v>910</v>
      </c>
      <c r="G242" s="22"/>
      <c r="H242" s="20">
        <f t="shared" si="17"/>
        <v>0</v>
      </c>
      <c r="I242" s="20" t="e">
        <f t="shared" si="18"/>
        <v>#DIV/0!</v>
      </c>
    </row>
    <row r="243" spans="1:9" s="13" customFormat="1" ht="15.75" customHeight="1">
      <c r="A243" s="26"/>
      <c r="B243" s="26"/>
      <c r="C243" s="26"/>
      <c r="D243" s="659"/>
      <c r="E243" s="14"/>
      <c r="F243" s="419" t="s">
        <v>911</v>
      </c>
      <c r="G243" s="14"/>
      <c r="H243" s="20">
        <f t="shared" si="17"/>
        <v>0</v>
      </c>
      <c r="I243" s="20" t="e">
        <f t="shared" si="18"/>
        <v>#DIV/0!</v>
      </c>
    </row>
    <row r="244" spans="1:9" s="2" customFormat="1" ht="19.5" customHeight="1">
      <c r="A244" s="206" t="s">
        <v>882</v>
      </c>
      <c r="B244" s="206"/>
      <c r="C244" s="206"/>
      <c r="D244" s="206"/>
      <c r="E244" s="71" t="s">
        <v>896</v>
      </c>
      <c r="F244" s="207"/>
      <c r="G244" s="207"/>
      <c r="H244" s="20" t="e">
        <f t="shared" si="17"/>
        <v>#VALUE!</v>
      </c>
      <c r="I244" s="20" t="e">
        <f t="shared" si="18"/>
        <v>#VALUE!</v>
      </c>
    </row>
    <row r="245" spans="1:9" ht="19.5" customHeight="1">
      <c r="A245" s="76" t="s">
        <v>648</v>
      </c>
      <c r="B245" s="63">
        <v>14244.05</v>
      </c>
      <c r="C245" s="65">
        <v>41144.05</v>
      </c>
      <c r="D245" s="72">
        <v>53825.05</v>
      </c>
      <c r="E245" s="109">
        <v>30000</v>
      </c>
      <c r="F245" s="603">
        <f>+I245</f>
        <v>-233.33333333333334</v>
      </c>
      <c r="G245" s="63">
        <v>100000</v>
      </c>
      <c r="H245" s="20">
        <f t="shared" si="17"/>
        <v>-70000</v>
      </c>
      <c r="I245" s="20">
        <f t="shared" si="18"/>
        <v>-233.33333333333334</v>
      </c>
    </row>
    <row r="246" spans="1:9" ht="19.5" customHeight="1">
      <c r="A246" s="235" t="s">
        <v>649</v>
      </c>
      <c r="B246" s="63"/>
      <c r="C246" s="65"/>
      <c r="D246" s="72"/>
      <c r="E246" s="62"/>
      <c r="F246" s="90"/>
      <c r="G246" s="63"/>
      <c r="H246" s="20">
        <f t="shared" si="17"/>
        <v>0</v>
      </c>
      <c r="I246" s="20" t="e">
        <f t="shared" si="18"/>
        <v>#DIV/0!</v>
      </c>
    </row>
    <row r="247" spans="1:9" s="10" customFormat="1" ht="19.5" customHeight="1">
      <c r="A247" s="235" t="s">
        <v>929</v>
      </c>
      <c r="B247" s="63"/>
      <c r="C247" s="65"/>
      <c r="D247" s="72"/>
      <c r="E247" s="62"/>
      <c r="F247" s="90"/>
      <c r="G247" s="188"/>
      <c r="H247" s="20">
        <f t="shared" si="17"/>
        <v>0</v>
      </c>
      <c r="I247" s="20" t="e">
        <f t="shared" si="18"/>
        <v>#DIV/0!</v>
      </c>
    </row>
    <row r="248" spans="1:9" s="10" customFormat="1" ht="19.5" customHeight="1">
      <c r="A248" s="199" t="s">
        <v>227</v>
      </c>
      <c r="B248" s="371">
        <v>7802</v>
      </c>
      <c r="C248" s="65">
        <v>3792</v>
      </c>
      <c r="D248" s="72">
        <v>8726</v>
      </c>
      <c r="E248" s="455">
        <v>50000</v>
      </c>
      <c r="F248" s="603" t="s">
        <v>1</v>
      </c>
      <c r="G248" s="63">
        <v>50000</v>
      </c>
      <c r="H248" s="20">
        <f t="shared" si="17"/>
        <v>0</v>
      </c>
      <c r="I248" s="20">
        <f t="shared" si="18"/>
        <v>0</v>
      </c>
    </row>
    <row r="249" spans="1:9" s="10" customFormat="1" ht="19.5" customHeight="1">
      <c r="A249" s="199" t="s">
        <v>228</v>
      </c>
      <c r="B249" s="371">
        <v>97277</v>
      </c>
      <c r="C249" s="65">
        <v>89460</v>
      </c>
      <c r="D249" s="95">
        <v>89913</v>
      </c>
      <c r="E249" s="182" t="s">
        <v>98</v>
      </c>
      <c r="F249" s="934">
        <v>100</v>
      </c>
      <c r="G249" s="182" t="s">
        <v>98</v>
      </c>
      <c r="H249" s="20" t="e">
        <f t="shared" si="17"/>
        <v>#VALUE!</v>
      </c>
      <c r="I249" s="20" t="e">
        <f t="shared" si="18"/>
        <v>#VALUE!</v>
      </c>
    </row>
    <row r="250" spans="1:9" s="10" customFormat="1" ht="19.5" customHeight="1">
      <c r="A250" s="633" t="s">
        <v>22</v>
      </c>
      <c r="B250" s="371">
        <v>3060</v>
      </c>
      <c r="C250" s="65">
        <v>1800</v>
      </c>
      <c r="D250" s="72">
        <v>10000</v>
      </c>
      <c r="E250" s="455">
        <v>20000</v>
      </c>
      <c r="F250" s="603">
        <f>+I250</f>
        <v>0</v>
      </c>
      <c r="G250" s="63">
        <v>20000</v>
      </c>
      <c r="H250" s="20">
        <f t="shared" si="17"/>
        <v>0</v>
      </c>
      <c r="I250" s="20">
        <f t="shared" si="18"/>
        <v>0</v>
      </c>
    </row>
    <row r="251" spans="1:9" s="10" customFormat="1" ht="19.5" customHeight="1">
      <c r="A251" s="80" t="s">
        <v>23</v>
      </c>
      <c r="B251" s="371">
        <v>9800</v>
      </c>
      <c r="C251" s="95" t="s">
        <v>98</v>
      </c>
      <c r="D251" s="95" t="s">
        <v>98</v>
      </c>
      <c r="E251" s="95" t="s">
        <v>98</v>
      </c>
      <c r="F251" s="95" t="s">
        <v>98</v>
      </c>
      <c r="G251" s="95" t="s">
        <v>98</v>
      </c>
      <c r="H251" s="20" t="e">
        <f t="shared" si="17"/>
        <v>#VALUE!</v>
      </c>
      <c r="I251" s="20" t="e">
        <f t="shared" si="18"/>
        <v>#VALUE!</v>
      </c>
    </row>
    <row r="252" spans="1:9" s="10" customFormat="1" ht="36.75" customHeight="1">
      <c r="A252" s="990" t="s">
        <v>782</v>
      </c>
      <c r="B252" s="95" t="s">
        <v>98</v>
      </c>
      <c r="C252" s="95" t="s">
        <v>98</v>
      </c>
      <c r="D252" s="95" t="s">
        <v>98</v>
      </c>
      <c r="E252" s="95" t="s">
        <v>98</v>
      </c>
      <c r="F252" s="95" t="s">
        <v>98</v>
      </c>
      <c r="G252" s="63">
        <v>20000</v>
      </c>
      <c r="H252" s="20" t="e">
        <f t="shared" si="17"/>
        <v>#VALUE!</v>
      </c>
      <c r="I252" s="20" t="e">
        <f t="shared" si="18"/>
        <v>#VALUE!</v>
      </c>
    </row>
    <row r="253" spans="1:9" s="10" customFormat="1" ht="21" customHeight="1">
      <c r="A253" s="132" t="s">
        <v>650</v>
      </c>
      <c r="B253" s="372">
        <v>1300</v>
      </c>
      <c r="C253" s="83">
        <v>1090</v>
      </c>
      <c r="D253" s="565">
        <v>3650</v>
      </c>
      <c r="E253" s="456">
        <v>30000</v>
      </c>
      <c r="F253" s="690" t="s">
        <v>1</v>
      </c>
      <c r="G253" s="88">
        <v>30000</v>
      </c>
      <c r="H253" s="20">
        <f t="shared" si="17"/>
        <v>0</v>
      </c>
      <c r="I253" s="20">
        <f t="shared" si="18"/>
        <v>0</v>
      </c>
    </row>
    <row r="254" spans="1:9" s="10" customFormat="1" ht="21" customHeight="1">
      <c r="A254" s="43" t="s">
        <v>595</v>
      </c>
      <c r="B254" s="52">
        <f>+B245+B248+B249+B250+B251+B253</f>
        <v>133483.05</v>
      </c>
      <c r="C254" s="52">
        <f>+C245+C248+C249+C250+C253</f>
        <v>137286.05</v>
      </c>
      <c r="D254" s="512">
        <f>+D245+D248+D249+D250+D253</f>
        <v>166114.05</v>
      </c>
      <c r="E254" s="454">
        <f>+E245+E248+E250+E253</f>
        <v>130000</v>
      </c>
      <c r="F254" s="616">
        <f>+I254</f>
        <v>-69.23076923076923</v>
      </c>
      <c r="G254" s="48">
        <f>+G245+G248+G250+G252+G253</f>
        <v>220000</v>
      </c>
      <c r="H254" s="20">
        <f t="shared" si="17"/>
        <v>-90000</v>
      </c>
      <c r="I254" s="20">
        <f t="shared" si="18"/>
        <v>-69.23076923076923</v>
      </c>
    </row>
    <row r="255" spans="1:9" s="10" customFormat="1" ht="19.5" customHeight="1">
      <c r="A255" s="96" t="s">
        <v>883</v>
      </c>
      <c r="B255" s="96"/>
      <c r="C255" s="96"/>
      <c r="D255" s="742"/>
      <c r="E255" s="807"/>
      <c r="F255" s="991"/>
      <c r="G255" s="85"/>
      <c r="H255" s="20">
        <f t="shared" si="17"/>
        <v>0</v>
      </c>
      <c r="I255" s="20" t="e">
        <f t="shared" si="18"/>
        <v>#DIV/0!</v>
      </c>
    </row>
    <row r="256" spans="1:9" s="10" customFormat="1" ht="19.5" customHeight="1">
      <c r="A256" s="200" t="s">
        <v>651</v>
      </c>
      <c r="B256" s="371">
        <v>49811</v>
      </c>
      <c r="C256" s="65">
        <v>30647</v>
      </c>
      <c r="D256" s="72">
        <v>45250</v>
      </c>
      <c r="E256" s="398">
        <v>50000</v>
      </c>
      <c r="F256" s="603" t="s">
        <v>1</v>
      </c>
      <c r="G256" s="63">
        <v>50000</v>
      </c>
      <c r="H256" s="20">
        <f t="shared" si="17"/>
        <v>0</v>
      </c>
      <c r="I256" s="20">
        <f t="shared" si="18"/>
        <v>0</v>
      </c>
    </row>
    <row r="257" spans="1:9" s="10" customFormat="1" ht="19.5" customHeight="1">
      <c r="A257" s="200" t="s">
        <v>652</v>
      </c>
      <c r="B257" s="95" t="s">
        <v>98</v>
      </c>
      <c r="C257" s="95" t="s">
        <v>98</v>
      </c>
      <c r="D257" s="95" t="s">
        <v>98</v>
      </c>
      <c r="E257" s="457">
        <v>10000</v>
      </c>
      <c r="F257" s="603" t="s">
        <v>1</v>
      </c>
      <c r="G257" s="63">
        <v>10000</v>
      </c>
      <c r="H257" s="20">
        <f t="shared" si="17"/>
        <v>0</v>
      </c>
      <c r="I257" s="20">
        <f t="shared" si="18"/>
        <v>0</v>
      </c>
    </row>
    <row r="258" spans="1:9" s="10" customFormat="1" ht="19.5" customHeight="1">
      <c r="A258" s="200" t="s">
        <v>653</v>
      </c>
      <c r="B258" s="95" t="s">
        <v>98</v>
      </c>
      <c r="C258" s="95" t="s">
        <v>98</v>
      </c>
      <c r="D258" s="95" t="s">
        <v>98</v>
      </c>
      <c r="E258" s="457">
        <v>10000</v>
      </c>
      <c r="F258" s="603" t="s">
        <v>1</v>
      </c>
      <c r="G258" s="63">
        <v>10000</v>
      </c>
      <c r="H258" s="20">
        <f t="shared" si="17"/>
        <v>0</v>
      </c>
      <c r="I258" s="20">
        <f t="shared" si="18"/>
        <v>0</v>
      </c>
    </row>
    <row r="259" spans="1:9" s="10" customFormat="1" ht="19.5" customHeight="1">
      <c r="A259" s="848" t="s">
        <v>654</v>
      </c>
      <c r="B259" s="849">
        <v>38590</v>
      </c>
      <c r="C259" s="83">
        <v>34120</v>
      </c>
      <c r="D259" s="565">
        <v>19410</v>
      </c>
      <c r="E259" s="989">
        <v>40000</v>
      </c>
      <c r="F259" s="603" t="s">
        <v>1</v>
      </c>
      <c r="G259" s="88">
        <v>40000</v>
      </c>
      <c r="H259" s="20">
        <f t="shared" si="17"/>
        <v>0</v>
      </c>
      <c r="I259" s="20">
        <f t="shared" si="18"/>
        <v>0</v>
      </c>
    </row>
    <row r="260" spans="1:9" s="10" customFormat="1" ht="21.75" customHeight="1">
      <c r="A260" s="43" t="s">
        <v>515</v>
      </c>
      <c r="B260" s="52">
        <f>+B256+B259</f>
        <v>88401</v>
      </c>
      <c r="C260" s="52">
        <f>+C256+C259</f>
        <v>64767</v>
      </c>
      <c r="D260" s="512">
        <f>+D256+D259</f>
        <v>64660</v>
      </c>
      <c r="E260" s="454">
        <f>+E256+E257+E258+E259</f>
        <v>110000</v>
      </c>
      <c r="F260" s="601" t="s">
        <v>1</v>
      </c>
      <c r="G260" s="263">
        <f>+G256+G257+G258+G259</f>
        <v>110000</v>
      </c>
      <c r="H260" s="20">
        <f t="shared" si="17"/>
        <v>0</v>
      </c>
      <c r="I260" s="20">
        <f t="shared" si="18"/>
        <v>0</v>
      </c>
    </row>
    <row r="261" spans="1:9" s="10" customFormat="1" ht="21" customHeight="1">
      <c r="A261" s="49" t="s">
        <v>103</v>
      </c>
      <c r="B261" s="362">
        <f>+B237+B254+B260</f>
        <v>325017.05</v>
      </c>
      <c r="C261" s="513">
        <f>+C237+C254+C260</f>
        <v>221582.55</v>
      </c>
      <c r="D261" s="1109">
        <f>+D237+D254+D260</f>
        <v>240409.05</v>
      </c>
      <c r="E261" s="57">
        <f>+E237+E254+E260</f>
        <v>306000</v>
      </c>
      <c r="F261" s="143">
        <f>+I261</f>
        <v>-29.41176470588235</v>
      </c>
      <c r="G261" s="273">
        <f>+G237+G254+G260</f>
        <v>396000</v>
      </c>
      <c r="H261" s="20">
        <f>+E261-G261</f>
        <v>-90000</v>
      </c>
      <c r="I261" s="20">
        <f>+H261*100/E261</f>
        <v>-29.41176470588235</v>
      </c>
    </row>
    <row r="262" spans="1:9" s="10" customFormat="1" ht="19.5" customHeight="1">
      <c r="A262" s="96" t="s">
        <v>605</v>
      </c>
      <c r="B262" s="792"/>
      <c r="C262" s="992"/>
      <c r="D262" s="742"/>
      <c r="E262" s="993"/>
      <c r="F262" s="994"/>
      <c r="G262" s="191"/>
      <c r="H262" s="20">
        <f t="shared" si="17"/>
        <v>0</v>
      </c>
      <c r="I262" s="20" t="e">
        <f t="shared" si="18"/>
        <v>#DIV/0!</v>
      </c>
    </row>
    <row r="263" spans="1:9" s="10" customFormat="1" ht="19.5" customHeight="1">
      <c r="A263" s="132" t="s">
        <v>519</v>
      </c>
      <c r="B263" s="995">
        <v>3909</v>
      </c>
      <c r="C263" s="83">
        <v>3901</v>
      </c>
      <c r="D263" s="565">
        <v>6486</v>
      </c>
      <c r="E263" s="989">
        <v>10000</v>
      </c>
      <c r="F263" s="603" t="s">
        <v>1</v>
      </c>
      <c r="G263" s="88">
        <v>10000</v>
      </c>
      <c r="H263" s="20">
        <f t="shared" si="17"/>
        <v>0</v>
      </c>
      <c r="I263" s="20">
        <f t="shared" si="18"/>
        <v>0</v>
      </c>
    </row>
    <row r="264" spans="1:9" s="10" customFormat="1" ht="24" customHeight="1">
      <c r="A264" s="49" t="s">
        <v>925</v>
      </c>
      <c r="B264" s="331">
        <f>+B263</f>
        <v>3909</v>
      </c>
      <c r="C264" s="513">
        <f>+C263</f>
        <v>3901</v>
      </c>
      <c r="D264" s="663">
        <f>+D263</f>
        <v>6486</v>
      </c>
      <c r="E264" s="691">
        <f>+E263</f>
        <v>10000</v>
      </c>
      <c r="F264" s="620" t="s">
        <v>1</v>
      </c>
      <c r="G264" s="314">
        <f>+G263</f>
        <v>10000</v>
      </c>
      <c r="H264" s="20">
        <f t="shared" si="17"/>
        <v>0</v>
      </c>
      <c r="I264" s="20">
        <f t="shared" si="18"/>
        <v>0</v>
      </c>
    </row>
    <row r="265" spans="1:9" s="33" customFormat="1" ht="21" customHeight="1">
      <c r="A265" s="40" t="s">
        <v>101</v>
      </c>
      <c r="B265" s="361">
        <f>+B261+B264</f>
        <v>328926.05</v>
      </c>
      <c r="C265" s="53">
        <f>+C261+C264</f>
        <v>225483.55</v>
      </c>
      <c r="D265" s="1108">
        <f>+D261+D264</f>
        <v>246895.05</v>
      </c>
      <c r="E265" s="287">
        <f>+E261+E264</f>
        <v>316000</v>
      </c>
      <c r="F265" s="147">
        <f>+I265</f>
        <v>-28.481012658227847</v>
      </c>
      <c r="G265" s="309">
        <f>+G261+G264</f>
        <v>406000</v>
      </c>
      <c r="H265" s="20">
        <f t="shared" si="17"/>
        <v>-90000</v>
      </c>
      <c r="I265" s="20">
        <f t="shared" si="18"/>
        <v>-28.481012658227847</v>
      </c>
    </row>
    <row r="266" spans="1:9" s="33" customFormat="1" ht="22.5" customHeight="1">
      <c r="A266" s="178"/>
      <c r="B266" s="258"/>
      <c r="C266" s="458"/>
      <c r="D266" s="312"/>
      <c r="E266" s="344"/>
      <c r="F266" s="426"/>
      <c r="G266" s="491">
        <v>36</v>
      </c>
      <c r="H266" s="20">
        <f t="shared" si="17"/>
        <v>-36</v>
      </c>
      <c r="I266" s="20" t="e">
        <f t="shared" si="18"/>
        <v>#DIV/0!</v>
      </c>
    </row>
    <row r="267" spans="1:9" s="33" customFormat="1" ht="21" customHeight="1">
      <c r="A267" s="179"/>
      <c r="B267" s="260"/>
      <c r="C267" s="459"/>
      <c r="D267" s="313"/>
      <c r="E267" s="320"/>
      <c r="F267" s="428"/>
      <c r="G267" s="465"/>
      <c r="H267" s="20">
        <f t="shared" si="17"/>
        <v>0</v>
      </c>
      <c r="I267" s="20" t="e">
        <f t="shared" si="18"/>
        <v>#DIV/0!</v>
      </c>
    </row>
    <row r="268" spans="1:9" s="196" customFormat="1" ht="20.25" customHeight="1">
      <c r="A268" s="3" t="s">
        <v>899</v>
      </c>
      <c r="B268" s="1293" t="s">
        <v>907</v>
      </c>
      <c r="C268" s="1293"/>
      <c r="D268" s="1294"/>
      <c r="E268" s="1295" t="s">
        <v>895</v>
      </c>
      <c r="F268" s="1296"/>
      <c r="G268" s="1297"/>
      <c r="H268" s="20" t="e">
        <f t="shared" si="17"/>
        <v>#VALUE!</v>
      </c>
      <c r="I268" s="20" t="e">
        <f t="shared" si="18"/>
        <v>#VALUE!</v>
      </c>
    </row>
    <row r="269" spans="1:9" s="196" customFormat="1" ht="20.25" customHeight="1">
      <c r="A269" s="1298" t="s">
        <v>66</v>
      </c>
      <c r="B269" s="24" t="s">
        <v>295</v>
      </c>
      <c r="C269" s="3" t="s">
        <v>611</v>
      </c>
      <c r="D269" s="657" t="s">
        <v>296</v>
      </c>
      <c r="E269" s="25" t="s">
        <v>893</v>
      </c>
      <c r="F269" s="416" t="s">
        <v>909</v>
      </c>
      <c r="G269" s="417" t="s">
        <v>297</v>
      </c>
      <c r="H269" s="20" t="e">
        <f t="shared" si="17"/>
        <v>#VALUE!</v>
      </c>
      <c r="I269" s="20" t="e">
        <f t="shared" si="18"/>
        <v>#VALUE!</v>
      </c>
    </row>
    <row r="270" spans="1:9" s="13" customFormat="1" ht="16.5" customHeight="1">
      <c r="A270" s="1299"/>
      <c r="B270" s="7"/>
      <c r="C270" s="7"/>
      <c r="D270" s="658"/>
      <c r="E270" s="22"/>
      <c r="F270" s="418" t="s">
        <v>910</v>
      </c>
      <c r="G270" s="22"/>
      <c r="H270" s="20">
        <f t="shared" si="17"/>
        <v>0</v>
      </c>
      <c r="I270" s="20" t="e">
        <f t="shared" si="18"/>
        <v>#DIV/0!</v>
      </c>
    </row>
    <row r="271" spans="1:9" s="13" customFormat="1" ht="15.75" customHeight="1">
      <c r="A271" s="26"/>
      <c r="B271" s="26"/>
      <c r="C271" s="26"/>
      <c r="D271" s="659"/>
      <c r="E271" s="14"/>
      <c r="F271" s="419" t="s">
        <v>911</v>
      </c>
      <c r="G271" s="14"/>
      <c r="H271" s="20">
        <f t="shared" si="17"/>
        <v>0</v>
      </c>
      <c r="I271" s="20" t="e">
        <f t="shared" si="18"/>
        <v>#DIV/0!</v>
      </c>
    </row>
    <row r="272" spans="1:9" s="2" customFormat="1" ht="21" customHeight="1">
      <c r="A272" s="96" t="s">
        <v>687</v>
      </c>
      <c r="B272" s="84"/>
      <c r="C272" s="84"/>
      <c r="D272" s="70"/>
      <c r="E272" s="84"/>
      <c r="F272" s="191"/>
      <c r="G272" s="191"/>
      <c r="H272" s="20">
        <f t="shared" si="17"/>
        <v>0</v>
      </c>
      <c r="I272" s="20" t="e">
        <f t="shared" si="18"/>
        <v>#DIV/0!</v>
      </c>
    </row>
    <row r="273" spans="1:9" s="2" customFormat="1" ht="21" customHeight="1">
      <c r="A273" s="77" t="s">
        <v>229</v>
      </c>
      <c r="B273" s="62"/>
      <c r="C273" s="62"/>
      <c r="D273" s="92"/>
      <c r="E273" s="62"/>
      <c r="F273" s="188"/>
      <c r="G273" s="188"/>
      <c r="H273" s="20">
        <f t="shared" si="17"/>
        <v>0</v>
      </c>
      <c r="I273" s="20" t="e">
        <f t="shared" si="18"/>
        <v>#DIV/0!</v>
      </c>
    </row>
    <row r="274" spans="1:9" ht="21" customHeight="1">
      <c r="A274" s="77" t="s">
        <v>230</v>
      </c>
      <c r="B274" s="62"/>
      <c r="C274" s="62"/>
      <c r="D274" s="92"/>
      <c r="E274" s="63"/>
      <c r="F274" s="188"/>
      <c r="G274" s="188"/>
      <c r="H274" s="20">
        <f t="shared" si="17"/>
        <v>0</v>
      </c>
      <c r="I274" s="20" t="e">
        <f t="shared" si="18"/>
        <v>#DIV/0!</v>
      </c>
    </row>
    <row r="275" spans="1:9" ht="21" customHeight="1">
      <c r="A275" s="77" t="s">
        <v>24</v>
      </c>
      <c r="B275" s="63">
        <v>15500</v>
      </c>
      <c r="C275" s="63">
        <v>23490</v>
      </c>
      <c r="D275" s="92"/>
      <c r="E275" s="63"/>
      <c r="F275" s="188"/>
      <c r="G275" s="188"/>
      <c r="H275" s="20">
        <f t="shared" si="17"/>
        <v>0</v>
      </c>
      <c r="I275" s="20" t="e">
        <f t="shared" si="18"/>
        <v>#DIV/0!</v>
      </c>
    </row>
    <row r="276" spans="1:9" s="10" customFormat="1" ht="21" customHeight="1">
      <c r="A276" s="202" t="s">
        <v>785</v>
      </c>
      <c r="B276" s="104" t="s">
        <v>98</v>
      </c>
      <c r="C276" s="104" t="s">
        <v>98</v>
      </c>
      <c r="D276" s="72">
        <v>6000</v>
      </c>
      <c r="E276" s="452">
        <v>18000</v>
      </c>
      <c r="F276" s="603" t="s">
        <v>1</v>
      </c>
      <c r="G276" s="63">
        <v>18000</v>
      </c>
      <c r="H276" s="20">
        <f t="shared" si="17"/>
        <v>0</v>
      </c>
      <c r="I276" s="20">
        <f t="shared" si="18"/>
        <v>0</v>
      </c>
    </row>
    <row r="277" spans="1:9" s="10" customFormat="1" ht="21" customHeight="1">
      <c r="A277" s="202" t="s">
        <v>784</v>
      </c>
      <c r="B277" s="104" t="s">
        <v>98</v>
      </c>
      <c r="C277" s="104" t="s">
        <v>98</v>
      </c>
      <c r="D277" s="72">
        <v>7500</v>
      </c>
      <c r="E277" s="436" t="s">
        <v>98</v>
      </c>
      <c r="F277" s="610" t="s">
        <v>98</v>
      </c>
      <c r="G277" s="95" t="s">
        <v>98</v>
      </c>
      <c r="H277" s="20" t="e">
        <f t="shared" si="17"/>
        <v>#VALUE!</v>
      </c>
      <c r="I277" s="20" t="e">
        <f t="shared" si="18"/>
        <v>#VALUE!</v>
      </c>
    </row>
    <row r="278" spans="1:9" s="10" customFormat="1" ht="21" customHeight="1">
      <c r="A278" s="202" t="s">
        <v>783</v>
      </c>
      <c r="B278" s="104" t="s">
        <v>98</v>
      </c>
      <c r="C278" s="104" t="s">
        <v>98</v>
      </c>
      <c r="D278" s="72">
        <v>15000</v>
      </c>
      <c r="E278" s="436" t="s">
        <v>98</v>
      </c>
      <c r="F278" s="610" t="s">
        <v>98</v>
      </c>
      <c r="G278" s="95" t="s">
        <v>98</v>
      </c>
      <c r="H278" s="20" t="e">
        <f t="shared" si="17"/>
        <v>#VALUE!</v>
      </c>
      <c r="I278" s="20" t="e">
        <f t="shared" si="18"/>
        <v>#VALUE!</v>
      </c>
    </row>
    <row r="279" spans="1:9" s="10" customFormat="1" ht="21" customHeight="1">
      <c r="A279" s="321" t="s">
        <v>353</v>
      </c>
      <c r="B279" s="104" t="s">
        <v>98</v>
      </c>
      <c r="C279" s="104" t="s">
        <v>98</v>
      </c>
      <c r="D279" s="104" t="s">
        <v>98</v>
      </c>
      <c r="E279" s="436" t="s">
        <v>98</v>
      </c>
      <c r="F279" s="436" t="s">
        <v>98</v>
      </c>
      <c r="G279" s="63">
        <v>28000</v>
      </c>
      <c r="H279" s="20" t="e">
        <f aca="true" t="shared" si="19" ref="H279:H290">+E279-G279</f>
        <v>#VALUE!</v>
      </c>
      <c r="I279" s="20" t="e">
        <f aca="true" t="shared" si="20" ref="I279:I290">+H279*100/E279</f>
        <v>#VALUE!</v>
      </c>
    </row>
    <row r="280" spans="1:9" s="10" customFormat="1" ht="21" customHeight="1">
      <c r="A280" s="77" t="s">
        <v>231</v>
      </c>
      <c r="B280" s="504">
        <v>21200</v>
      </c>
      <c r="C280" s="78" t="s">
        <v>896</v>
      </c>
      <c r="D280" s="72"/>
      <c r="E280" s="436"/>
      <c r="F280" s="436"/>
      <c r="G280" s="63"/>
      <c r="H280" s="20">
        <f t="shared" si="19"/>
        <v>0</v>
      </c>
      <c r="I280" s="20" t="e">
        <f t="shared" si="20"/>
        <v>#DIV/0!</v>
      </c>
    </row>
    <row r="281" spans="1:9" s="10" customFormat="1" ht="21" customHeight="1">
      <c r="A281" s="321" t="s">
        <v>655</v>
      </c>
      <c r="B281" s="104" t="s">
        <v>98</v>
      </c>
      <c r="C281" s="104" t="s">
        <v>98</v>
      </c>
      <c r="D281" s="72">
        <v>15000</v>
      </c>
      <c r="E281" s="436" t="s">
        <v>98</v>
      </c>
      <c r="F281" s="610" t="s">
        <v>98</v>
      </c>
      <c r="G281" s="436" t="s">
        <v>98</v>
      </c>
      <c r="H281" s="20" t="e">
        <f t="shared" si="19"/>
        <v>#VALUE!</v>
      </c>
      <c r="I281" s="20" t="e">
        <f t="shared" si="20"/>
        <v>#VALUE!</v>
      </c>
    </row>
    <row r="282" spans="1:9" s="10" customFormat="1" ht="21" customHeight="1">
      <c r="A282" s="321" t="s">
        <v>866</v>
      </c>
      <c r="B282" s="104" t="s">
        <v>98</v>
      </c>
      <c r="C282" s="104" t="s">
        <v>98</v>
      </c>
      <c r="D282" s="72">
        <v>5500</v>
      </c>
      <c r="E282" s="436" t="s">
        <v>98</v>
      </c>
      <c r="F282" s="610" t="s">
        <v>98</v>
      </c>
      <c r="G282" s="436" t="s">
        <v>98</v>
      </c>
      <c r="H282" s="20" t="e">
        <f t="shared" si="19"/>
        <v>#VALUE!</v>
      </c>
      <c r="I282" s="20" t="e">
        <f t="shared" si="20"/>
        <v>#VALUE!</v>
      </c>
    </row>
    <row r="283" spans="1:9" s="10" customFormat="1" ht="21" customHeight="1">
      <c r="A283" s="321" t="s">
        <v>500</v>
      </c>
      <c r="B283" s="104" t="s">
        <v>98</v>
      </c>
      <c r="C283" s="104" t="s">
        <v>98</v>
      </c>
      <c r="D283" s="72">
        <v>3000</v>
      </c>
      <c r="E283" s="436" t="s">
        <v>98</v>
      </c>
      <c r="F283" s="610" t="s">
        <v>98</v>
      </c>
      <c r="G283" s="436" t="s">
        <v>98</v>
      </c>
      <c r="H283" s="20" t="e">
        <f t="shared" si="19"/>
        <v>#VALUE!</v>
      </c>
      <c r="I283" s="20" t="e">
        <f t="shared" si="20"/>
        <v>#VALUE!</v>
      </c>
    </row>
    <row r="284" spans="1:9" s="10" customFormat="1" ht="21" customHeight="1">
      <c r="A284" s="503" t="s">
        <v>147</v>
      </c>
      <c r="B284" s="104" t="s">
        <v>98</v>
      </c>
      <c r="C284" s="104" t="s">
        <v>98</v>
      </c>
      <c r="D284" s="104" t="s">
        <v>98</v>
      </c>
      <c r="E284" s="452">
        <v>3300</v>
      </c>
      <c r="F284" s="608">
        <v>100</v>
      </c>
      <c r="G284" s="436" t="s">
        <v>98</v>
      </c>
      <c r="H284" s="20" t="e">
        <f t="shared" si="19"/>
        <v>#VALUE!</v>
      </c>
      <c r="I284" s="20" t="e">
        <f t="shared" si="20"/>
        <v>#VALUE!</v>
      </c>
    </row>
    <row r="285" spans="1:9" s="10" customFormat="1" ht="21" customHeight="1">
      <c r="A285" s="150" t="s">
        <v>636</v>
      </c>
      <c r="B285" s="104"/>
      <c r="C285" s="104"/>
      <c r="D285" s="72"/>
      <c r="E285" s="452"/>
      <c r="F285" s="615"/>
      <c r="G285" s="436" t="s">
        <v>98</v>
      </c>
      <c r="H285" s="20" t="e">
        <f t="shared" si="19"/>
        <v>#VALUE!</v>
      </c>
      <c r="I285" s="20" t="e">
        <f t="shared" si="20"/>
        <v>#VALUE!</v>
      </c>
    </row>
    <row r="286" spans="1:9" s="10" customFormat="1" ht="21" customHeight="1">
      <c r="A286" s="132" t="s">
        <v>620</v>
      </c>
      <c r="B286" s="941" t="s">
        <v>98</v>
      </c>
      <c r="C286" s="941" t="s">
        <v>98</v>
      </c>
      <c r="D286" s="941" t="s">
        <v>98</v>
      </c>
      <c r="E286" s="840">
        <v>20000</v>
      </c>
      <c r="F286" s="1267">
        <v>0</v>
      </c>
      <c r="G286" s="88">
        <v>20000</v>
      </c>
      <c r="H286" s="20">
        <f t="shared" si="19"/>
        <v>0</v>
      </c>
      <c r="I286" s="20">
        <f t="shared" si="20"/>
        <v>0</v>
      </c>
    </row>
    <row r="287" spans="1:9" s="10" customFormat="1" ht="24.75" customHeight="1">
      <c r="A287" s="43" t="s">
        <v>514</v>
      </c>
      <c r="B287" s="52">
        <f>+B275+B280</f>
        <v>36700</v>
      </c>
      <c r="C287" s="52">
        <f>+C275</f>
        <v>23490</v>
      </c>
      <c r="D287" s="512">
        <f>+D276+D277+D278+D281+D282+D283</f>
        <v>52000</v>
      </c>
      <c r="E287" s="288">
        <f>+E276+E284+E286</f>
        <v>41300</v>
      </c>
      <c r="F287" s="142">
        <f>+I287</f>
        <v>-59.80629539951574</v>
      </c>
      <c r="G287" s="263">
        <f>+G276+G279+G286</f>
        <v>66000</v>
      </c>
      <c r="H287" s="20">
        <f>+E287-G287</f>
        <v>-24700</v>
      </c>
      <c r="I287" s="20">
        <f>+H287*100/E287</f>
        <v>-59.80629539951574</v>
      </c>
    </row>
    <row r="288" spans="1:9" s="10" customFormat="1" ht="21" customHeight="1">
      <c r="A288" s="40" t="s">
        <v>111</v>
      </c>
      <c r="B288" s="122">
        <f>+B287</f>
        <v>36700</v>
      </c>
      <c r="C288" s="53">
        <f>+C287</f>
        <v>23490</v>
      </c>
      <c r="D288" s="1108">
        <f>+D287</f>
        <v>52000</v>
      </c>
      <c r="E288" s="287">
        <f>+E287</f>
        <v>41300</v>
      </c>
      <c r="F288" s="147">
        <f>+I288</f>
        <v>-59.80629539951574</v>
      </c>
      <c r="G288" s="269">
        <f>+G287</f>
        <v>66000</v>
      </c>
      <c r="H288" s="20">
        <f t="shared" si="19"/>
        <v>-24700</v>
      </c>
      <c r="I288" s="20">
        <f t="shared" si="20"/>
        <v>-59.80629539951574</v>
      </c>
    </row>
    <row r="289" spans="1:9" s="33" customFormat="1" ht="21" customHeight="1">
      <c r="A289" s="50" t="s">
        <v>926</v>
      </c>
      <c r="B289" s="330">
        <f>+B225+B265+B288</f>
        <v>1166946.05</v>
      </c>
      <c r="C289" s="54">
        <f>+C225+C265+C288</f>
        <v>1353088.55</v>
      </c>
      <c r="D289" s="54">
        <f>+D225+D265+D288</f>
        <v>1507886.05</v>
      </c>
      <c r="E289" s="467">
        <f>+E225+E265+E288</f>
        <v>1701020</v>
      </c>
      <c r="F289" s="607">
        <f>+I289</f>
        <v>-12.591268768150874</v>
      </c>
      <c r="G289" s="270">
        <f>+G225+G261+G264+G288</f>
        <v>1915200</v>
      </c>
      <c r="H289" s="20">
        <f t="shared" si="19"/>
        <v>-214180</v>
      </c>
      <c r="I289" s="20">
        <f t="shared" si="20"/>
        <v>-12.591268768150874</v>
      </c>
    </row>
    <row r="290" spans="1:9" s="10" customFormat="1" ht="24.75" customHeight="1">
      <c r="A290" s="51" t="s">
        <v>927</v>
      </c>
      <c r="B290" s="332">
        <f>+B193+B208+B289</f>
        <v>8216165.13</v>
      </c>
      <c r="C290" s="542">
        <f>+C193+C208+C289</f>
        <v>9799475.67</v>
      </c>
      <c r="D290" s="597">
        <f>+D193+D208+D289</f>
        <v>9339969.91</v>
      </c>
      <c r="E290" s="401">
        <f>+E193+E208+E289</f>
        <v>10600440</v>
      </c>
      <c r="F290" s="414">
        <f>+I290</f>
        <v>-2.1489674013531515</v>
      </c>
      <c r="G290" s="55">
        <f>+G193+G208+G289</f>
        <v>10828240</v>
      </c>
      <c r="H290" s="20">
        <f t="shared" si="19"/>
        <v>-227800</v>
      </c>
      <c r="I290" s="20">
        <f t="shared" si="20"/>
        <v>-2.1489674013531515</v>
      </c>
    </row>
    <row r="291" spans="1:9" s="33" customFormat="1" ht="30.75" customHeight="1">
      <c r="A291" s="28"/>
      <c r="B291" s="174"/>
      <c r="C291" s="385"/>
      <c r="D291" s="119"/>
      <c r="E291" s="38"/>
      <c r="F291" s="427"/>
      <c r="G291" s="463"/>
      <c r="H291" s="129"/>
      <c r="I291" s="129"/>
    </row>
    <row r="292" ht="26.25" customHeight="1">
      <c r="G292" s="488">
        <v>37</v>
      </c>
    </row>
    <row r="293" spans="1:7" s="10" customFormat="1" ht="21" customHeight="1">
      <c r="A293" s="1"/>
      <c r="B293" s="1"/>
      <c r="C293" s="1"/>
      <c r="D293" s="12"/>
      <c r="E293" s="1"/>
      <c r="G293" s="6"/>
    </row>
    <row r="294" spans="1:7" s="10" customFormat="1" ht="21" customHeight="1">
      <c r="A294" s="1"/>
      <c r="B294" s="1"/>
      <c r="C294" s="1"/>
      <c r="D294" s="12"/>
      <c r="E294" s="1"/>
      <c r="G294" s="6"/>
    </row>
    <row r="295" spans="1:7" s="10" customFormat="1" ht="24.75" customHeight="1">
      <c r="A295" s="1"/>
      <c r="B295" s="1"/>
      <c r="C295" s="1"/>
      <c r="D295" s="12"/>
      <c r="E295" s="1"/>
      <c r="G295" s="6"/>
    </row>
    <row r="296" spans="1:7" s="10" customFormat="1" ht="21" customHeight="1">
      <c r="A296" s="1"/>
      <c r="B296" s="1"/>
      <c r="C296" s="1"/>
      <c r="D296" s="12"/>
      <c r="E296" s="1"/>
      <c r="G296" s="6"/>
    </row>
    <row r="297" spans="1:7" s="10" customFormat="1" ht="21" customHeight="1">
      <c r="A297" s="1"/>
      <c r="B297" s="1"/>
      <c r="C297" s="1"/>
      <c r="D297" s="12"/>
      <c r="E297" s="1"/>
      <c r="G297" s="6"/>
    </row>
    <row r="298" spans="1:7" s="10" customFormat="1" ht="21" customHeight="1">
      <c r="A298" s="1"/>
      <c r="B298" s="1"/>
      <c r="C298" s="1"/>
      <c r="D298" s="12"/>
      <c r="E298" s="1"/>
      <c r="G298" s="6"/>
    </row>
    <row r="299" spans="1:7" s="10" customFormat="1" ht="21" customHeight="1">
      <c r="A299" s="1"/>
      <c r="B299" s="1"/>
      <c r="C299" s="1"/>
      <c r="D299" s="12"/>
      <c r="E299" s="1"/>
      <c r="G299" s="6"/>
    </row>
    <row r="300" spans="1:7" s="10" customFormat="1" ht="21" customHeight="1">
      <c r="A300" s="1"/>
      <c r="B300" s="1"/>
      <c r="C300" s="1"/>
      <c r="D300" s="12"/>
      <c r="E300" s="1"/>
      <c r="G300" s="6"/>
    </row>
    <row r="301" spans="1:7" s="10" customFormat="1" ht="21" customHeight="1">
      <c r="A301" s="1"/>
      <c r="B301" s="1"/>
      <c r="C301" s="1"/>
      <c r="D301" s="12"/>
      <c r="E301" s="1"/>
      <c r="G301" s="6"/>
    </row>
    <row r="302" spans="1:7" s="10" customFormat="1" ht="21" customHeight="1">
      <c r="A302" s="1"/>
      <c r="B302" s="1"/>
      <c r="C302" s="1"/>
      <c r="D302" s="12"/>
      <c r="E302" s="1"/>
      <c r="G302" s="6"/>
    </row>
    <row r="303" spans="1:7" s="10" customFormat="1" ht="21" customHeight="1">
      <c r="A303" s="1"/>
      <c r="B303" s="1"/>
      <c r="C303" s="1"/>
      <c r="D303" s="12"/>
      <c r="E303" s="1"/>
      <c r="G303" s="6"/>
    </row>
    <row r="304" spans="1:7" s="10" customFormat="1" ht="21" customHeight="1">
      <c r="A304" s="1"/>
      <c r="B304" s="1"/>
      <c r="C304" s="1"/>
      <c r="D304" s="12"/>
      <c r="E304" s="1"/>
      <c r="G304" s="6"/>
    </row>
    <row r="305" spans="1:7" s="10" customFormat="1" ht="21" customHeight="1">
      <c r="A305" s="1"/>
      <c r="B305" s="1"/>
      <c r="C305" s="1"/>
      <c r="D305" s="12"/>
      <c r="E305" s="1"/>
      <c r="G305" s="6"/>
    </row>
    <row r="306" spans="1:7" s="10" customFormat="1" ht="21" customHeight="1">
      <c r="A306" s="1"/>
      <c r="B306" s="1"/>
      <c r="C306" s="1"/>
      <c r="D306" s="12"/>
      <c r="E306" s="1"/>
      <c r="G306" s="6"/>
    </row>
    <row r="307" spans="1:7" s="10" customFormat="1" ht="21" customHeight="1">
      <c r="A307" s="1"/>
      <c r="B307" s="1"/>
      <c r="C307" s="1"/>
      <c r="D307" s="12"/>
      <c r="E307" s="1"/>
      <c r="G307" s="6"/>
    </row>
    <row r="308" spans="1:7" s="10" customFormat="1" ht="21" customHeight="1">
      <c r="A308" s="1"/>
      <c r="B308" s="1"/>
      <c r="C308" s="1"/>
      <c r="D308" s="12"/>
      <c r="E308" s="1"/>
      <c r="G308" s="6"/>
    </row>
    <row r="309" spans="1:7" s="10" customFormat="1" ht="21" customHeight="1">
      <c r="A309" s="1"/>
      <c r="B309" s="1"/>
      <c r="C309" s="1"/>
      <c r="D309" s="12"/>
      <c r="E309" s="1"/>
      <c r="G309" s="6"/>
    </row>
    <row r="310" spans="1:7" s="10" customFormat="1" ht="21" customHeight="1">
      <c r="A310" s="1"/>
      <c r="B310" s="1"/>
      <c r="C310" s="1"/>
      <c r="D310" s="12"/>
      <c r="E310" s="1"/>
      <c r="G310" s="6"/>
    </row>
    <row r="311" spans="1:7" s="10" customFormat="1" ht="21" customHeight="1">
      <c r="A311" s="1"/>
      <c r="B311" s="1"/>
      <c r="C311" s="1"/>
      <c r="D311" s="12"/>
      <c r="E311" s="1"/>
      <c r="G311" s="6"/>
    </row>
    <row r="312" spans="1:7" s="10" customFormat="1" ht="21" customHeight="1">
      <c r="A312" s="1"/>
      <c r="B312" s="1"/>
      <c r="C312" s="1"/>
      <c r="D312" s="12"/>
      <c r="E312" s="1"/>
      <c r="G312" s="6"/>
    </row>
    <row r="313" spans="1:7" s="10" customFormat="1" ht="21" customHeight="1">
      <c r="A313" s="1"/>
      <c r="B313" s="1"/>
      <c r="C313" s="1"/>
      <c r="D313" s="12"/>
      <c r="E313" s="1"/>
      <c r="G313" s="6"/>
    </row>
    <row r="314" spans="1:7" s="10" customFormat="1" ht="21" customHeight="1">
      <c r="A314" s="1"/>
      <c r="B314" s="1"/>
      <c r="C314" s="1"/>
      <c r="D314" s="12"/>
      <c r="E314" s="1"/>
      <c r="G314" s="6"/>
    </row>
    <row r="315" spans="1:7" s="10" customFormat="1" ht="21" customHeight="1">
      <c r="A315" s="1"/>
      <c r="B315" s="1"/>
      <c r="C315" s="1"/>
      <c r="D315" s="12"/>
      <c r="E315" s="1"/>
      <c r="G315" s="6"/>
    </row>
    <row r="316" spans="1:7" s="10" customFormat="1" ht="21" customHeight="1">
      <c r="A316" s="1"/>
      <c r="B316" s="1"/>
      <c r="C316" s="1"/>
      <c r="D316" s="12"/>
      <c r="E316" s="1"/>
      <c r="G316" s="6"/>
    </row>
    <row r="317" spans="1:7" s="10" customFormat="1" ht="21" customHeight="1">
      <c r="A317" s="1"/>
      <c r="B317" s="1"/>
      <c r="C317" s="1"/>
      <c r="D317" s="12"/>
      <c r="E317" s="1"/>
      <c r="G317" s="6"/>
    </row>
    <row r="318" spans="1:7" s="10" customFormat="1" ht="21" customHeight="1">
      <c r="A318" s="1"/>
      <c r="B318" s="1"/>
      <c r="C318" s="1"/>
      <c r="D318" s="12"/>
      <c r="E318" s="1"/>
      <c r="F318" s="1"/>
      <c r="G318" s="6"/>
    </row>
    <row r="319" spans="1:7" s="10" customFormat="1" ht="21" customHeight="1">
      <c r="A319" s="1"/>
      <c r="B319" s="1"/>
      <c r="C319" s="1"/>
      <c r="D319" s="12"/>
      <c r="E319" s="1"/>
      <c r="F319" s="1"/>
      <c r="G319" s="6"/>
    </row>
    <row r="320" spans="1:7" s="10" customFormat="1" ht="21" customHeight="1">
      <c r="A320" s="1"/>
      <c r="B320" s="1"/>
      <c r="C320" s="1"/>
      <c r="D320" s="12"/>
      <c r="E320" s="1"/>
      <c r="F320" s="1"/>
      <c r="G320" s="6"/>
    </row>
    <row r="321" spans="1:7" s="10" customFormat="1" ht="21" customHeight="1">
      <c r="A321" s="1"/>
      <c r="B321" s="1"/>
      <c r="C321" s="1"/>
      <c r="D321" s="12"/>
      <c r="E321" s="1"/>
      <c r="F321" s="1"/>
      <c r="G321" s="6"/>
    </row>
    <row r="322" spans="1:7" s="10" customFormat="1" ht="21" customHeight="1">
      <c r="A322" s="1"/>
      <c r="B322" s="1"/>
      <c r="C322" s="1"/>
      <c r="D322" s="12"/>
      <c r="E322" s="1"/>
      <c r="F322" s="1"/>
      <c r="G322" s="6"/>
    </row>
    <row r="323" spans="1:7" s="10" customFormat="1" ht="21" customHeight="1">
      <c r="A323" s="1"/>
      <c r="B323" s="1"/>
      <c r="C323" s="1"/>
      <c r="D323" s="12"/>
      <c r="E323" s="1"/>
      <c r="F323" s="1"/>
      <c r="G323" s="6"/>
    </row>
    <row r="324" spans="1:7" s="10" customFormat="1" ht="21" customHeight="1">
      <c r="A324" s="1"/>
      <c r="B324" s="1"/>
      <c r="C324" s="1"/>
      <c r="D324" s="12"/>
      <c r="E324" s="1"/>
      <c r="F324" s="1"/>
      <c r="G324" s="6"/>
    </row>
    <row r="325" spans="1:7" s="10" customFormat="1" ht="21" customHeight="1">
      <c r="A325" s="1"/>
      <c r="B325" s="1"/>
      <c r="C325" s="1"/>
      <c r="D325" s="12"/>
      <c r="E325" s="1"/>
      <c r="F325" s="1"/>
      <c r="G325" s="6"/>
    </row>
    <row r="326" spans="1:7" s="10" customFormat="1" ht="21" customHeight="1">
      <c r="A326" s="1"/>
      <c r="B326" s="1"/>
      <c r="C326" s="1"/>
      <c r="D326" s="12"/>
      <c r="E326" s="1"/>
      <c r="F326" s="1"/>
      <c r="G326" s="6"/>
    </row>
    <row r="327" spans="1:7" s="10" customFormat="1" ht="21" customHeight="1">
      <c r="A327" s="1"/>
      <c r="B327" s="1"/>
      <c r="C327" s="1"/>
      <c r="D327" s="12"/>
      <c r="E327" s="1"/>
      <c r="F327" s="1"/>
      <c r="G327" s="6"/>
    </row>
    <row r="328" spans="1:7" s="10" customFormat="1" ht="21" customHeight="1">
      <c r="A328" s="1"/>
      <c r="B328" s="1"/>
      <c r="C328" s="1"/>
      <c r="D328" s="12"/>
      <c r="E328" s="1"/>
      <c r="F328" s="1"/>
      <c r="G328" s="6"/>
    </row>
    <row r="329" spans="1:7" s="10" customFormat="1" ht="21" customHeight="1">
      <c r="A329" s="1"/>
      <c r="B329" s="1"/>
      <c r="C329" s="1"/>
      <c r="D329" s="12"/>
      <c r="E329" s="1"/>
      <c r="F329" s="1"/>
      <c r="G329" s="6"/>
    </row>
    <row r="330" spans="1:7" s="10" customFormat="1" ht="21" customHeight="1">
      <c r="A330" s="1"/>
      <c r="B330" s="1"/>
      <c r="C330" s="1"/>
      <c r="D330" s="12"/>
      <c r="E330" s="1"/>
      <c r="F330" s="1"/>
      <c r="G330" s="6"/>
    </row>
    <row r="331" spans="1:7" s="10" customFormat="1" ht="21" customHeight="1">
      <c r="A331" s="1"/>
      <c r="B331" s="1"/>
      <c r="C331" s="1"/>
      <c r="D331" s="12"/>
      <c r="E331" s="1"/>
      <c r="F331" s="1"/>
      <c r="G331" s="6"/>
    </row>
    <row r="332" spans="1:7" s="10" customFormat="1" ht="21" customHeight="1">
      <c r="A332" s="1"/>
      <c r="B332" s="1"/>
      <c r="C332" s="1"/>
      <c r="D332" s="12"/>
      <c r="E332" s="1"/>
      <c r="F332" s="1"/>
      <c r="G332" s="6"/>
    </row>
  </sheetData>
  <sheetProtection/>
  <mergeCells count="37">
    <mergeCell ref="A82:A83"/>
    <mergeCell ref="A57:A58"/>
    <mergeCell ref="A1:G1"/>
    <mergeCell ref="A2:G2"/>
    <mergeCell ref="A3:G3"/>
    <mergeCell ref="B5:D5"/>
    <mergeCell ref="E5:G5"/>
    <mergeCell ref="A158:A159"/>
    <mergeCell ref="A4:G4"/>
    <mergeCell ref="A6:A7"/>
    <mergeCell ref="A29:A30"/>
    <mergeCell ref="B28:D28"/>
    <mergeCell ref="E28:G28"/>
    <mergeCell ref="E81:G81"/>
    <mergeCell ref="E56:G56"/>
    <mergeCell ref="B81:D81"/>
    <mergeCell ref="B56:D56"/>
    <mergeCell ref="B240:D240"/>
    <mergeCell ref="A212:A213"/>
    <mergeCell ref="E157:G157"/>
    <mergeCell ref="B107:D107"/>
    <mergeCell ref="E107:G107"/>
    <mergeCell ref="A108:A109"/>
    <mergeCell ref="B157:D157"/>
    <mergeCell ref="B133:D133"/>
    <mergeCell ref="E133:G133"/>
    <mergeCell ref="A134:A135"/>
    <mergeCell ref="B183:D183"/>
    <mergeCell ref="E183:G183"/>
    <mergeCell ref="A184:A185"/>
    <mergeCell ref="E240:G240"/>
    <mergeCell ref="A269:A270"/>
    <mergeCell ref="A241:A242"/>
    <mergeCell ref="E268:G268"/>
    <mergeCell ref="B211:D211"/>
    <mergeCell ref="E211:G211"/>
    <mergeCell ref="B268:D268"/>
  </mergeCells>
  <printOptions/>
  <pageMargins left="0.31496062992125984" right="0.11811023622047245" top="0.74" bottom="0.12" header="0.8661417322834646" footer="0.1574803149606299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71">
      <selection activeCell="M78" sqref="M78"/>
    </sheetView>
  </sheetViews>
  <sheetFormatPr defaultColWidth="9.140625" defaultRowHeight="21.75"/>
  <cols>
    <col min="1" max="1" width="71.00390625" style="1" customWidth="1"/>
    <col min="2" max="3" width="15.7109375" style="1" customWidth="1"/>
    <col min="4" max="4" width="15.7109375" style="12" customWidth="1"/>
    <col min="5" max="5" width="13.7109375" style="13" customWidth="1"/>
    <col min="6" max="6" width="8.7109375" style="1" customWidth="1"/>
    <col min="7" max="7" width="12.57421875" style="11" customWidth="1"/>
    <col min="8" max="8" width="16.140625" style="1" customWidth="1"/>
    <col min="9" max="16384" width="9.140625" style="1" customWidth="1"/>
  </cols>
  <sheetData>
    <row r="1" spans="1:7" ht="19.5" customHeight="1">
      <c r="A1" s="1303" t="s">
        <v>904</v>
      </c>
      <c r="B1" s="1303"/>
      <c r="C1" s="1303"/>
      <c r="D1" s="1303"/>
      <c r="E1" s="1303"/>
      <c r="F1" s="1303"/>
      <c r="G1" s="1303"/>
    </row>
    <row r="2" spans="1:7" ht="19.5" customHeight="1">
      <c r="A2" s="1303" t="s">
        <v>30</v>
      </c>
      <c r="B2" s="1303"/>
      <c r="C2" s="1303"/>
      <c r="D2" s="1303"/>
      <c r="E2" s="1303"/>
      <c r="F2" s="1303"/>
      <c r="G2" s="1303"/>
    </row>
    <row r="3" spans="1:7" ht="19.5" customHeight="1">
      <c r="A3" s="1303" t="s">
        <v>905</v>
      </c>
      <c r="B3" s="1303"/>
      <c r="C3" s="1303"/>
      <c r="D3" s="1303"/>
      <c r="E3" s="1303"/>
      <c r="F3" s="1303"/>
      <c r="G3" s="1303"/>
    </row>
    <row r="4" spans="1:7" ht="19.5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20.2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20.25" customHeight="1">
      <c r="A6" s="1298" t="s">
        <v>399</v>
      </c>
      <c r="B6" s="24" t="s">
        <v>295</v>
      </c>
      <c r="C6" s="3" t="s">
        <v>611</v>
      </c>
      <c r="D6" s="657" t="s">
        <v>296</v>
      </c>
      <c r="E6" s="25" t="s">
        <v>893</v>
      </c>
      <c r="F6" s="416" t="s">
        <v>909</v>
      </c>
      <c r="G6" s="417" t="s">
        <v>297</v>
      </c>
    </row>
    <row r="7" spans="1:7" s="2" customFormat="1" ht="18" customHeight="1">
      <c r="A7" s="1298"/>
      <c r="B7" s="7"/>
      <c r="C7" s="7"/>
      <c r="D7" s="658"/>
      <c r="E7" s="22"/>
      <c r="F7" s="418" t="s">
        <v>910</v>
      </c>
      <c r="G7" s="22"/>
    </row>
    <row r="8" spans="1:7" s="2" customFormat="1" ht="15.75" customHeight="1">
      <c r="A8" s="26"/>
      <c r="B8" s="26"/>
      <c r="C8" s="26"/>
      <c r="D8" s="659"/>
      <c r="E8" s="14"/>
      <c r="F8" s="419" t="s">
        <v>911</v>
      </c>
      <c r="G8" s="14"/>
    </row>
    <row r="9" spans="1:8" s="211" customFormat="1" ht="19.5" customHeight="1">
      <c r="A9" s="253" t="s">
        <v>901</v>
      </c>
      <c r="B9" s="208"/>
      <c r="C9" s="208"/>
      <c r="D9" s="749"/>
      <c r="E9" s="209"/>
      <c r="F9" s="208"/>
      <c r="G9" s="96"/>
      <c r="H9" s="210"/>
    </row>
    <row r="10" spans="1:8" s="211" customFormat="1" ht="19.5" customHeight="1">
      <c r="A10" s="671" t="s">
        <v>451</v>
      </c>
      <c r="B10" s="213"/>
      <c r="C10" s="213"/>
      <c r="D10" s="212"/>
      <c r="E10" s="214"/>
      <c r="F10" s="213"/>
      <c r="G10" s="77"/>
      <c r="H10" s="210"/>
    </row>
    <row r="11" spans="1:8" s="211" customFormat="1" ht="19.5" customHeight="1">
      <c r="A11" s="212" t="s">
        <v>706</v>
      </c>
      <c r="B11" s="213"/>
      <c r="C11" s="213"/>
      <c r="D11" s="212"/>
      <c r="E11" s="215"/>
      <c r="F11" s="213"/>
      <c r="G11" s="77"/>
      <c r="H11" s="210"/>
    </row>
    <row r="12" spans="1:8" s="211" customFormat="1" ht="19.5" customHeight="1">
      <c r="A12" s="634" t="s">
        <v>885</v>
      </c>
      <c r="B12" s="623"/>
      <c r="C12" s="623"/>
      <c r="D12" s="634"/>
      <c r="E12" s="635"/>
      <c r="F12" s="623"/>
      <c r="G12" s="172"/>
      <c r="H12" s="210"/>
    </row>
    <row r="13" spans="1:7" s="223" customFormat="1" ht="19.5" customHeight="1">
      <c r="A13" s="636" t="s">
        <v>452</v>
      </c>
      <c r="B13" s="637"/>
      <c r="C13" s="637"/>
      <c r="D13" s="637"/>
      <c r="E13" s="637"/>
      <c r="F13" s="637"/>
      <c r="G13" s="637"/>
    </row>
    <row r="14" spans="1:7" s="223" customFormat="1" ht="19.5" customHeight="1">
      <c r="A14" s="638" t="s">
        <v>25</v>
      </c>
      <c r="B14" s="637"/>
      <c r="C14" s="637"/>
      <c r="D14" s="637"/>
      <c r="E14" s="637"/>
      <c r="F14" s="637"/>
      <c r="G14" s="637"/>
    </row>
    <row r="15" spans="1:7" s="223" customFormat="1" ht="19.5" customHeight="1">
      <c r="A15" s="638" t="s">
        <v>26</v>
      </c>
      <c r="B15" s="637"/>
      <c r="C15" s="637"/>
      <c r="D15" s="637"/>
      <c r="E15" s="637"/>
      <c r="F15" s="637"/>
      <c r="G15" s="637"/>
    </row>
    <row r="16" spans="1:7" s="223" customFormat="1" ht="19.5" customHeight="1">
      <c r="A16" s="695" t="s">
        <v>27</v>
      </c>
      <c r="B16" s="696" t="s">
        <v>98</v>
      </c>
      <c r="C16" s="697">
        <v>10050</v>
      </c>
      <c r="D16" s="696" t="s">
        <v>98</v>
      </c>
      <c r="E16" s="696" t="s">
        <v>98</v>
      </c>
      <c r="F16" s="696" t="s">
        <v>98</v>
      </c>
      <c r="G16" s="696" t="s">
        <v>98</v>
      </c>
    </row>
    <row r="17" spans="1:9" s="211" customFormat="1" ht="19.5" customHeight="1">
      <c r="A17" s="226" t="s">
        <v>634</v>
      </c>
      <c r="B17" s="318" t="s">
        <v>98</v>
      </c>
      <c r="C17" s="698">
        <f>+C16</f>
        <v>10050</v>
      </c>
      <c r="D17" s="754"/>
      <c r="E17" s="318" t="s">
        <v>98</v>
      </c>
      <c r="F17" s="318" t="s">
        <v>98</v>
      </c>
      <c r="G17" s="318" t="s">
        <v>98</v>
      </c>
      <c r="H17" s="210"/>
      <c r="I17" s="210"/>
    </row>
    <row r="18" spans="1:9" s="223" customFormat="1" ht="19.5" customHeight="1">
      <c r="A18" s="749" t="s">
        <v>453</v>
      </c>
      <c r="B18" s="996"/>
      <c r="C18" s="996"/>
      <c r="D18" s="997"/>
      <c r="E18" s="996"/>
      <c r="F18" s="996"/>
      <c r="G18" s="996"/>
      <c r="H18" s="227"/>
      <c r="I18" s="227"/>
    </row>
    <row r="19" spans="1:9" s="223" customFormat="1" ht="19.5" customHeight="1">
      <c r="A19" s="639" t="s">
        <v>28</v>
      </c>
      <c r="B19" s="696" t="s">
        <v>98</v>
      </c>
      <c r="C19" s="998">
        <v>5725</v>
      </c>
      <c r="D19" s="696" t="s">
        <v>98</v>
      </c>
      <c r="E19" s="696" t="s">
        <v>98</v>
      </c>
      <c r="F19" s="696" t="s">
        <v>98</v>
      </c>
      <c r="G19" s="696" t="s">
        <v>98</v>
      </c>
      <c r="H19" s="227"/>
      <c r="I19" s="227"/>
    </row>
    <row r="20" spans="1:9" s="221" customFormat="1" ht="19.5" customHeight="1">
      <c r="A20" s="226" t="s">
        <v>635</v>
      </c>
      <c r="B20" s="318" t="s">
        <v>98</v>
      </c>
      <c r="C20" s="376">
        <f>+C19</f>
        <v>5725</v>
      </c>
      <c r="D20" s="318" t="s">
        <v>98</v>
      </c>
      <c r="E20" s="318" t="s">
        <v>98</v>
      </c>
      <c r="F20" s="318" t="s">
        <v>98</v>
      </c>
      <c r="G20" s="318" t="s">
        <v>98</v>
      </c>
      <c r="H20" s="230"/>
      <c r="I20" s="230"/>
    </row>
    <row r="21" spans="1:9" s="221" customFormat="1" ht="19.5" customHeight="1">
      <c r="A21" s="228" t="s">
        <v>52</v>
      </c>
      <c r="B21" s="229" t="s">
        <v>98</v>
      </c>
      <c r="C21" s="363">
        <f>+C17+C20</f>
        <v>15775</v>
      </c>
      <c r="D21" s="229" t="s">
        <v>98</v>
      </c>
      <c r="E21" s="229" t="s">
        <v>98</v>
      </c>
      <c r="F21" s="229" t="s">
        <v>98</v>
      </c>
      <c r="G21" s="229" t="s">
        <v>98</v>
      </c>
      <c r="H21" s="230"/>
      <c r="I21" s="230"/>
    </row>
    <row r="22" spans="1:9" s="221" customFormat="1" ht="19.5" customHeight="1">
      <c r="A22" s="231" t="s">
        <v>642</v>
      </c>
      <c r="B22" s="232" t="s">
        <v>98</v>
      </c>
      <c r="C22" s="334">
        <f>+C21</f>
        <v>15775</v>
      </c>
      <c r="D22" s="232" t="s">
        <v>98</v>
      </c>
      <c r="E22" s="232" t="s">
        <v>98</v>
      </c>
      <c r="F22" s="232" t="s">
        <v>98</v>
      </c>
      <c r="G22" s="232" t="s">
        <v>98</v>
      </c>
      <c r="H22" s="230"/>
      <c r="I22" s="230"/>
    </row>
    <row r="23" spans="1:8" s="211" customFormat="1" ht="19.5" customHeight="1">
      <c r="A23" s="253" t="s">
        <v>707</v>
      </c>
      <c r="B23" s="208"/>
      <c r="C23" s="999"/>
      <c r="D23" s="997"/>
      <c r="E23" s="208"/>
      <c r="F23" s="208"/>
      <c r="G23" s="208"/>
      <c r="H23" s="210"/>
    </row>
    <row r="24" spans="1:8" s="211" customFormat="1" ht="19.5" customHeight="1">
      <c r="A24" s="945" t="s">
        <v>455</v>
      </c>
      <c r="B24" s="1000"/>
      <c r="C24" s="1000"/>
      <c r="D24" s="760"/>
      <c r="E24" s="1000"/>
      <c r="F24" s="1000"/>
      <c r="G24" s="1000"/>
      <c r="H24" s="210"/>
    </row>
    <row r="25" spans="1:8" s="211" customFormat="1" ht="19.5" customHeight="1">
      <c r="A25" s="1001" t="s">
        <v>29</v>
      </c>
      <c r="B25" s="696" t="s">
        <v>98</v>
      </c>
      <c r="C25" s="998">
        <v>10000</v>
      </c>
      <c r="D25" s="696" t="s">
        <v>98</v>
      </c>
      <c r="E25" s="696" t="s">
        <v>98</v>
      </c>
      <c r="F25" s="696" t="s">
        <v>98</v>
      </c>
      <c r="G25" s="696" t="s">
        <v>98</v>
      </c>
      <c r="H25" s="210"/>
    </row>
    <row r="26" spans="1:9" s="221" customFormat="1" ht="19.5" customHeight="1">
      <c r="A26" s="231" t="s">
        <v>456</v>
      </c>
      <c r="B26" s="232" t="s">
        <v>98</v>
      </c>
      <c r="C26" s="334">
        <f>+C25</f>
        <v>10000</v>
      </c>
      <c r="D26" s="232" t="s">
        <v>98</v>
      </c>
      <c r="E26" s="232" t="s">
        <v>98</v>
      </c>
      <c r="F26" s="232" t="s">
        <v>98</v>
      </c>
      <c r="G26" s="232" t="s">
        <v>98</v>
      </c>
      <c r="H26" s="230"/>
      <c r="I26" s="230"/>
    </row>
    <row r="27" spans="1:9" ht="21.75" customHeight="1">
      <c r="A27" s="46" t="s">
        <v>457</v>
      </c>
      <c r="B27" s="121" t="s">
        <v>98</v>
      </c>
      <c r="C27" s="342">
        <f>+C22+C26</f>
        <v>25775</v>
      </c>
      <c r="D27" s="121" t="s">
        <v>98</v>
      </c>
      <c r="E27" s="121" t="s">
        <v>98</v>
      </c>
      <c r="F27" s="121" t="s">
        <v>98</v>
      </c>
      <c r="G27" s="121" t="s">
        <v>98</v>
      </c>
      <c r="H27" s="8"/>
      <c r="I27" s="8"/>
    </row>
    <row r="28" spans="1:9" s="12" customFormat="1" ht="23.25" customHeight="1">
      <c r="A28" s="44"/>
      <c r="B28" s="174"/>
      <c r="C28" s="385"/>
      <c r="D28" s="186"/>
      <c r="E28" s="289"/>
      <c r="F28" s="434"/>
      <c r="G28" s="493">
        <v>38</v>
      </c>
      <c r="H28" s="34"/>
      <c r="I28" s="34"/>
    </row>
    <row r="29" spans="1:7" s="2" customFormat="1" ht="20.25" customHeight="1">
      <c r="A29" s="3" t="s">
        <v>899</v>
      </c>
      <c r="B29" s="1293" t="s">
        <v>907</v>
      </c>
      <c r="C29" s="1293"/>
      <c r="D29" s="1294"/>
      <c r="E29" s="1295" t="s">
        <v>895</v>
      </c>
      <c r="F29" s="1296"/>
      <c r="G29" s="1297"/>
    </row>
    <row r="30" spans="1:7" s="2" customFormat="1" ht="20.25" customHeight="1">
      <c r="A30" s="1298" t="s">
        <v>399</v>
      </c>
      <c r="B30" s="24" t="s">
        <v>295</v>
      </c>
      <c r="C30" s="3" t="s">
        <v>611</v>
      </c>
      <c r="D30" s="657" t="s">
        <v>296</v>
      </c>
      <c r="E30" s="25" t="s">
        <v>893</v>
      </c>
      <c r="F30" s="416" t="s">
        <v>909</v>
      </c>
      <c r="G30" s="417" t="s">
        <v>297</v>
      </c>
    </row>
    <row r="31" spans="1:7" s="2" customFormat="1" ht="18" customHeight="1">
      <c r="A31" s="1298"/>
      <c r="B31" s="7"/>
      <c r="C31" s="7"/>
      <c r="D31" s="658"/>
      <c r="E31" s="22"/>
      <c r="F31" s="418" t="s">
        <v>910</v>
      </c>
      <c r="G31" s="22"/>
    </row>
    <row r="32" spans="1:7" s="2" customFormat="1" ht="15.75" customHeight="1">
      <c r="A32" s="26"/>
      <c r="B32" s="26"/>
      <c r="C32" s="26"/>
      <c r="D32" s="659"/>
      <c r="E32" s="14"/>
      <c r="F32" s="419" t="s">
        <v>911</v>
      </c>
      <c r="G32" s="14"/>
    </row>
    <row r="33" spans="1:8" s="211" customFormat="1" ht="21.75" customHeight="1">
      <c r="A33" s="1002" t="s">
        <v>708</v>
      </c>
      <c r="B33" s="208"/>
      <c r="C33" s="749"/>
      <c r="D33" s="997"/>
      <c r="E33" s="96"/>
      <c r="F33" s="208"/>
      <c r="G33" s="1003"/>
      <c r="H33" s="210"/>
    </row>
    <row r="34" spans="1:8" s="211" customFormat="1" ht="21.75" customHeight="1">
      <c r="A34" s="694" t="s">
        <v>706</v>
      </c>
      <c r="B34" s="213"/>
      <c r="C34" s="212"/>
      <c r="D34" s="760"/>
      <c r="E34" s="77"/>
      <c r="F34" s="213"/>
      <c r="G34" s="216"/>
      <c r="H34" s="210"/>
    </row>
    <row r="35" spans="1:8" s="211" customFormat="1" ht="21.75" customHeight="1">
      <c r="A35" s="212" t="s">
        <v>885</v>
      </c>
      <c r="B35" s="213"/>
      <c r="C35" s="212"/>
      <c r="D35" s="760"/>
      <c r="E35" s="77"/>
      <c r="F35" s="213"/>
      <c r="G35" s="216"/>
      <c r="H35" s="210"/>
    </row>
    <row r="36" spans="1:7" s="211" customFormat="1" ht="21.75" customHeight="1">
      <c r="A36" s="212" t="s">
        <v>631</v>
      </c>
      <c r="B36" s="86"/>
      <c r="C36" s="216"/>
      <c r="D36" s="760"/>
      <c r="E36" s="62"/>
      <c r="F36" s="86"/>
      <c r="G36" s="216"/>
    </row>
    <row r="37" spans="1:7" s="211" customFormat="1" ht="21.75" customHeight="1">
      <c r="A37" s="217" t="s">
        <v>886</v>
      </c>
      <c r="B37" s="218"/>
      <c r="C37" s="217"/>
      <c r="D37" s="760"/>
      <c r="E37" s="79"/>
      <c r="F37" s="218"/>
      <c r="G37" s="216"/>
    </row>
    <row r="38" spans="1:7" s="221" customFormat="1" ht="21.75" customHeight="1">
      <c r="A38" s="304" t="s">
        <v>887</v>
      </c>
      <c r="B38" s="373" t="s">
        <v>98</v>
      </c>
      <c r="C38" s="373" t="s">
        <v>98</v>
      </c>
      <c r="D38" s="373" t="s">
        <v>98</v>
      </c>
      <c r="E38" s="840">
        <v>20000</v>
      </c>
      <c r="F38" s="1267" t="s">
        <v>1</v>
      </c>
      <c r="G38" s="1004">
        <v>20000</v>
      </c>
    </row>
    <row r="39" spans="1:7" s="221" customFormat="1" ht="24" customHeight="1">
      <c r="A39" s="222" t="s">
        <v>632</v>
      </c>
      <c r="B39" s="318" t="s">
        <v>98</v>
      </c>
      <c r="C39" s="318" t="s">
        <v>98</v>
      </c>
      <c r="D39" s="318" t="s">
        <v>98</v>
      </c>
      <c r="E39" s="454">
        <f>+E38</f>
        <v>20000</v>
      </c>
      <c r="F39" s="725" t="s">
        <v>1</v>
      </c>
      <c r="G39" s="851">
        <f>+G38</f>
        <v>20000</v>
      </c>
    </row>
    <row r="40" spans="1:7" s="223" customFormat="1" ht="21.75" customHeight="1">
      <c r="A40" s="999" t="s">
        <v>633</v>
      </c>
      <c r="B40" s="791"/>
      <c r="C40" s="999"/>
      <c r="D40" s="997"/>
      <c r="E40" s="740"/>
      <c r="F40" s="1005"/>
      <c r="G40" s="997"/>
    </row>
    <row r="41" spans="1:7" s="211" customFormat="1" ht="21.75" customHeight="1">
      <c r="A41" s="217" t="s">
        <v>233</v>
      </c>
      <c r="B41" s="218"/>
      <c r="C41" s="217"/>
      <c r="D41" s="760"/>
      <c r="E41" s="469"/>
      <c r="F41" s="349"/>
      <c r="G41" s="216"/>
    </row>
    <row r="42" spans="1:7" s="211" customFormat="1" ht="21.75" customHeight="1">
      <c r="A42" s="217" t="s">
        <v>232</v>
      </c>
      <c r="B42" s="218"/>
      <c r="C42" s="217"/>
      <c r="D42" s="760"/>
      <c r="E42" s="469"/>
      <c r="F42" s="349"/>
      <c r="G42" s="216"/>
    </row>
    <row r="43" spans="1:9" s="211" customFormat="1" ht="21.75" customHeight="1">
      <c r="A43" s="224" t="s">
        <v>888</v>
      </c>
      <c r="B43" s="375">
        <v>23362</v>
      </c>
      <c r="C43" s="520" t="s">
        <v>98</v>
      </c>
      <c r="D43" s="1115">
        <v>4665</v>
      </c>
      <c r="E43" s="436" t="s">
        <v>98</v>
      </c>
      <c r="F43" s="436" t="s">
        <v>98</v>
      </c>
      <c r="G43" s="1006">
        <v>10000</v>
      </c>
      <c r="H43" s="210">
        <f>+D43-G43</f>
        <v>-5335</v>
      </c>
      <c r="I43" s="210">
        <f>+H43*100/D43</f>
        <v>-114.36227224008574</v>
      </c>
    </row>
    <row r="44" spans="1:7" s="211" customFormat="1" ht="21.75" customHeight="1">
      <c r="A44" s="224" t="s">
        <v>867</v>
      </c>
      <c r="B44" s="520" t="s">
        <v>98</v>
      </c>
      <c r="C44" s="520" t="s">
        <v>98</v>
      </c>
      <c r="D44" s="520" t="s">
        <v>98</v>
      </c>
      <c r="E44" s="436" t="s">
        <v>98</v>
      </c>
      <c r="F44" s="436" t="s">
        <v>98</v>
      </c>
      <c r="G44" s="436" t="s">
        <v>98</v>
      </c>
    </row>
    <row r="45" spans="1:8" s="211" customFormat="1" ht="21.75" customHeight="1">
      <c r="A45" s="224" t="s">
        <v>667</v>
      </c>
      <c r="B45" s="520" t="s">
        <v>98</v>
      </c>
      <c r="C45" s="520" t="s">
        <v>98</v>
      </c>
      <c r="D45" s="520" t="s">
        <v>98</v>
      </c>
      <c r="E45" s="457">
        <v>15000</v>
      </c>
      <c r="F45" s="610">
        <v>100</v>
      </c>
      <c r="G45" s="520" t="s">
        <v>98</v>
      </c>
      <c r="H45" s="210">
        <f>-E45*100/E45</f>
        <v>-100</v>
      </c>
    </row>
    <row r="46" spans="1:10" s="211" customFormat="1" ht="21.75" customHeight="1">
      <c r="A46" s="1007" t="s">
        <v>822</v>
      </c>
      <c r="B46" s="1008">
        <v>13400</v>
      </c>
      <c r="C46" s="1009" t="s">
        <v>98</v>
      </c>
      <c r="D46" s="520" t="s">
        <v>98</v>
      </c>
      <c r="E46" s="989">
        <v>10000</v>
      </c>
      <c r="F46" s="610">
        <f>+I46</f>
        <v>-400</v>
      </c>
      <c r="G46" s="1010">
        <v>50000</v>
      </c>
      <c r="H46" s="210">
        <f>+E46-G46</f>
        <v>-40000</v>
      </c>
      <c r="I46" s="210">
        <f>+H46*100/E46</f>
        <v>-400</v>
      </c>
      <c r="J46" s="210">
        <f>+H46*100/E46</f>
        <v>-400</v>
      </c>
    </row>
    <row r="47" spans="1:10" s="211" customFormat="1" ht="24" customHeight="1">
      <c r="A47" s="226" t="s">
        <v>634</v>
      </c>
      <c r="B47" s="333">
        <f>+B43+B46</f>
        <v>36762</v>
      </c>
      <c r="C47" s="374" t="s">
        <v>98</v>
      </c>
      <c r="D47" s="1116">
        <f>+D43</f>
        <v>4665</v>
      </c>
      <c r="E47" s="288">
        <f>+E45+E46</f>
        <v>25000</v>
      </c>
      <c r="F47" s="1270">
        <f>+J47</f>
        <v>-140</v>
      </c>
      <c r="G47" s="850">
        <f>+G43+G46</f>
        <v>60000</v>
      </c>
      <c r="H47" s="210">
        <f>+E47-G47</f>
        <v>-35000</v>
      </c>
      <c r="I47" s="210">
        <f>+H47*100/E47</f>
        <v>-140</v>
      </c>
      <c r="J47" s="210">
        <f aca="true" t="shared" si="0" ref="J47:J52">+H47*100/E47</f>
        <v>-140</v>
      </c>
    </row>
    <row r="48" spans="1:10" s="223" customFormat="1" ht="19.5" customHeight="1">
      <c r="A48" s="749" t="s">
        <v>889</v>
      </c>
      <c r="B48" s="996"/>
      <c r="C48" s="1011"/>
      <c r="D48" s="997"/>
      <c r="E48" s="836"/>
      <c r="F48" s="1012"/>
      <c r="G48" s="997"/>
      <c r="H48" s="210">
        <f aca="true" t="shared" si="1" ref="H48:H77">+E48-G48</f>
        <v>0</v>
      </c>
      <c r="I48" s="210" t="e">
        <f aca="true" t="shared" si="2" ref="I48:I77">+H48*100/E48</f>
        <v>#DIV/0!</v>
      </c>
      <c r="J48" s="210" t="e">
        <f t="shared" si="0"/>
        <v>#DIV/0!</v>
      </c>
    </row>
    <row r="49" spans="1:10" s="221" customFormat="1" ht="23.25" customHeight="1">
      <c r="A49" s="1013" t="s">
        <v>234</v>
      </c>
      <c r="B49" s="1008">
        <v>2000</v>
      </c>
      <c r="C49" s="1009" t="s">
        <v>98</v>
      </c>
      <c r="D49" s="1025">
        <v>3130</v>
      </c>
      <c r="E49" s="114">
        <v>20000</v>
      </c>
      <c r="F49" s="1266" t="s">
        <v>1</v>
      </c>
      <c r="G49" s="1004">
        <v>20000</v>
      </c>
      <c r="H49" s="210">
        <f t="shared" si="1"/>
        <v>0</v>
      </c>
      <c r="I49" s="210">
        <f t="shared" si="2"/>
        <v>0</v>
      </c>
      <c r="J49" s="210">
        <f t="shared" si="0"/>
        <v>0</v>
      </c>
    </row>
    <row r="50" spans="1:10" s="221" customFormat="1" ht="24" customHeight="1">
      <c r="A50" s="226" t="s">
        <v>635</v>
      </c>
      <c r="B50" s="333">
        <f>+B49</f>
        <v>2000</v>
      </c>
      <c r="C50" s="374" t="s">
        <v>98</v>
      </c>
      <c r="D50" s="1117">
        <f>+D49</f>
        <v>3130</v>
      </c>
      <c r="E50" s="48">
        <f>+E49</f>
        <v>20000</v>
      </c>
      <c r="F50" s="1275" t="s">
        <v>1</v>
      </c>
      <c r="G50" s="851">
        <f>+G49</f>
        <v>20000</v>
      </c>
      <c r="H50" s="210">
        <f t="shared" si="1"/>
        <v>0</v>
      </c>
      <c r="I50" s="210">
        <f t="shared" si="2"/>
        <v>0</v>
      </c>
      <c r="J50" s="210">
        <f t="shared" si="0"/>
        <v>0</v>
      </c>
    </row>
    <row r="51" spans="1:10" s="221" customFormat="1" ht="23.25" customHeight="1">
      <c r="A51" s="228" t="s">
        <v>52</v>
      </c>
      <c r="B51" s="363">
        <f>+B47+B50</f>
        <v>38762</v>
      </c>
      <c r="C51" s="229" t="s">
        <v>98</v>
      </c>
      <c r="D51" s="1118">
        <f>+D47+D50</f>
        <v>7795</v>
      </c>
      <c r="E51" s="314">
        <f>+E39+E47+E50</f>
        <v>65000</v>
      </c>
      <c r="F51" s="1268">
        <f>+I51</f>
        <v>-53.84615384615385</v>
      </c>
      <c r="G51" s="700">
        <f>+G39+G47+G50</f>
        <v>100000</v>
      </c>
      <c r="H51" s="210">
        <f t="shared" si="1"/>
        <v>-35000</v>
      </c>
      <c r="I51" s="210">
        <f t="shared" si="2"/>
        <v>-53.84615384615385</v>
      </c>
      <c r="J51" s="210">
        <f t="shared" si="0"/>
        <v>-53.84615384615385</v>
      </c>
    </row>
    <row r="52" spans="1:10" s="221" customFormat="1" ht="22.5" customHeight="1">
      <c r="A52" s="231" t="s">
        <v>642</v>
      </c>
      <c r="B52" s="334">
        <f>+B51</f>
        <v>38762</v>
      </c>
      <c r="C52" s="232" t="s">
        <v>98</v>
      </c>
      <c r="D52" s="1119">
        <f>+D51</f>
        <v>7795</v>
      </c>
      <c r="E52" s="309">
        <f>+E51</f>
        <v>65000</v>
      </c>
      <c r="F52" s="1269">
        <f>+I52</f>
        <v>-53.84615384615385</v>
      </c>
      <c r="G52" s="701">
        <f>+G51</f>
        <v>100000</v>
      </c>
      <c r="H52" s="210">
        <f t="shared" si="1"/>
        <v>-35000</v>
      </c>
      <c r="I52" s="210">
        <f t="shared" si="2"/>
        <v>-53.84615384615385</v>
      </c>
      <c r="J52" s="210">
        <f t="shared" si="0"/>
        <v>-53.84615384615385</v>
      </c>
    </row>
    <row r="53" spans="1:9" s="223" customFormat="1" ht="25.5" customHeight="1">
      <c r="A53" s="335"/>
      <c r="B53" s="336"/>
      <c r="C53" s="336"/>
      <c r="D53" s="751"/>
      <c r="E53" s="336"/>
      <c r="F53" s="337"/>
      <c r="G53" s="493">
        <v>39</v>
      </c>
      <c r="H53" s="210">
        <f t="shared" si="1"/>
        <v>-39</v>
      </c>
      <c r="I53" s="210" t="e">
        <f t="shared" si="2"/>
        <v>#DIV/0!</v>
      </c>
    </row>
    <row r="54" spans="1:9" s="223" customFormat="1" ht="12" customHeight="1">
      <c r="A54" s="338"/>
      <c r="B54" s="339"/>
      <c r="C54" s="339"/>
      <c r="D54" s="752"/>
      <c r="E54" s="339"/>
      <c r="F54" s="340"/>
      <c r="G54" s="464"/>
      <c r="H54" s="210">
        <f t="shared" si="1"/>
        <v>0</v>
      </c>
      <c r="I54" s="210" t="e">
        <f t="shared" si="2"/>
        <v>#DIV/0!</v>
      </c>
    </row>
    <row r="55" spans="1:9" s="2" customFormat="1" ht="20.25" customHeight="1">
      <c r="A55" s="3" t="s">
        <v>899</v>
      </c>
      <c r="B55" s="1293" t="s">
        <v>907</v>
      </c>
      <c r="C55" s="1293"/>
      <c r="D55" s="1294"/>
      <c r="E55" s="1295" t="s">
        <v>895</v>
      </c>
      <c r="F55" s="1296"/>
      <c r="G55" s="1297"/>
      <c r="H55" s="210" t="e">
        <f t="shared" si="1"/>
        <v>#VALUE!</v>
      </c>
      <c r="I55" s="210" t="e">
        <f t="shared" si="2"/>
        <v>#VALUE!</v>
      </c>
    </row>
    <row r="56" spans="1:9" s="2" customFormat="1" ht="20.25" customHeight="1">
      <c r="A56" s="1298" t="s">
        <v>399</v>
      </c>
      <c r="B56" s="24" t="s">
        <v>295</v>
      </c>
      <c r="C56" s="3" t="s">
        <v>611</v>
      </c>
      <c r="D56" s="657" t="s">
        <v>611</v>
      </c>
      <c r="E56" s="25" t="s">
        <v>612</v>
      </c>
      <c r="F56" s="416" t="s">
        <v>909</v>
      </c>
      <c r="G56" s="417" t="s">
        <v>893</v>
      </c>
      <c r="H56" s="210" t="e">
        <f t="shared" si="1"/>
        <v>#VALUE!</v>
      </c>
      <c r="I56" s="210" t="e">
        <f t="shared" si="2"/>
        <v>#VALUE!</v>
      </c>
    </row>
    <row r="57" spans="1:9" s="2" customFormat="1" ht="18" customHeight="1">
      <c r="A57" s="1298"/>
      <c r="B57" s="7"/>
      <c r="C57" s="7"/>
      <c r="D57" s="658"/>
      <c r="E57" s="22"/>
      <c r="F57" s="418" t="s">
        <v>910</v>
      </c>
      <c r="G57" s="22"/>
      <c r="H57" s="210">
        <f t="shared" si="1"/>
        <v>0</v>
      </c>
      <c r="I57" s="210" t="e">
        <f t="shared" si="2"/>
        <v>#DIV/0!</v>
      </c>
    </row>
    <row r="58" spans="1:9" s="2" customFormat="1" ht="15.75" customHeight="1">
      <c r="A58" s="26"/>
      <c r="B58" s="26"/>
      <c r="C58" s="26"/>
      <c r="D58" s="659"/>
      <c r="E58" s="14"/>
      <c r="F58" s="419" t="s">
        <v>911</v>
      </c>
      <c r="G58" s="14"/>
      <c r="H58" s="210">
        <f t="shared" si="1"/>
        <v>0</v>
      </c>
      <c r="I58" s="210" t="e">
        <f t="shared" si="2"/>
        <v>#DIV/0!</v>
      </c>
    </row>
    <row r="59" spans="1:9" s="2" customFormat="1" ht="19.5" customHeight="1">
      <c r="A59" s="96" t="s">
        <v>709</v>
      </c>
      <c r="B59" s="84"/>
      <c r="C59" s="84"/>
      <c r="D59" s="355"/>
      <c r="E59" s="191"/>
      <c r="F59" s="348"/>
      <c r="G59" s="85"/>
      <c r="H59" s="210">
        <f t="shared" si="1"/>
        <v>0</v>
      </c>
      <c r="I59" s="210" t="e">
        <f t="shared" si="2"/>
        <v>#DIV/0!</v>
      </c>
    </row>
    <row r="60" spans="1:9" s="2" customFormat="1" ht="19.5" customHeight="1">
      <c r="A60" s="77" t="s">
        <v>710</v>
      </c>
      <c r="B60" s="62"/>
      <c r="C60" s="62"/>
      <c r="D60" s="753"/>
      <c r="E60" s="188"/>
      <c r="F60" s="254"/>
      <c r="G60" s="63"/>
      <c r="H60" s="210">
        <f t="shared" si="1"/>
        <v>0</v>
      </c>
      <c r="I60" s="210" t="e">
        <f t="shared" si="2"/>
        <v>#DIV/0!</v>
      </c>
    </row>
    <row r="61" spans="1:9" ht="19.5" customHeight="1">
      <c r="A61" s="77" t="s">
        <v>61</v>
      </c>
      <c r="B61" s="62"/>
      <c r="C61" s="62"/>
      <c r="D61" s="753"/>
      <c r="E61" s="103"/>
      <c r="F61" s="254"/>
      <c r="G61" s="63"/>
      <c r="H61" s="210">
        <f t="shared" si="1"/>
        <v>0</v>
      </c>
      <c r="I61" s="210" t="e">
        <f t="shared" si="2"/>
        <v>#DIV/0!</v>
      </c>
    </row>
    <row r="62" spans="1:9" ht="19.5" customHeight="1">
      <c r="A62" s="77" t="s">
        <v>491</v>
      </c>
      <c r="B62" s="62"/>
      <c r="C62" s="62"/>
      <c r="D62" s="753"/>
      <c r="E62" s="103"/>
      <c r="F62" s="254"/>
      <c r="G62" s="63"/>
      <c r="H62" s="210">
        <f t="shared" si="1"/>
        <v>0</v>
      </c>
      <c r="I62" s="210" t="e">
        <f t="shared" si="2"/>
        <v>#DIV/0!</v>
      </c>
    </row>
    <row r="63" spans="1:9" ht="19.5" customHeight="1">
      <c r="A63" s="202" t="s">
        <v>656</v>
      </c>
      <c r="B63" s="460" t="s">
        <v>98</v>
      </c>
      <c r="C63" s="460" t="s">
        <v>98</v>
      </c>
      <c r="D63" s="460" t="s">
        <v>98</v>
      </c>
      <c r="E63" s="63">
        <v>9500</v>
      </c>
      <c r="F63" s="610">
        <v>100</v>
      </c>
      <c r="G63" s="436" t="s">
        <v>98</v>
      </c>
      <c r="H63" s="210" t="e">
        <f t="shared" si="1"/>
        <v>#VALUE!</v>
      </c>
      <c r="I63" s="210" t="e">
        <f t="shared" si="2"/>
        <v>#VALUE!</v>
      </c>
    </row>
    <row r="64" spans="1:9" s="2" customFormat="1" ht="19.5" customHeight="1">
      <c r="A64" s="79" t="s">
        <v>789</v>
      </c>
      <c r="B64" s="171"/>
      <c r="C64" s="171"/>
      <c r="D64" s="60"/>
      <c r="E64" s="470"/>
      <c r="F64" s="420"/>
      <c r="G64" s="76"/>
      <c r="H64" s="210">
        <f t="shared" si="1"/>
        <v>0</v>
      </c>
      <c r="I64" s="210" t="e">
        <f t="shared" si="2"/>
        <v>#DIV/0!</v>
      </c>
    </row>
    <row r="65" spans="1:9" s="2" customFormat="1" ht="19.5" customHeight="1">
      <c r="A65" s="80" t="s">
        <v>668</v>
      </c>
      <c r="B65" s="460" t="s">
        <v>98</v>
      </c>
      <c r="C65" s="460" t="s">
        <v>98</v>
      </c>
      <c r="D65" s="72">
        <v>27800</v>
      </c>
      <c r="E65" s="436" t="s">
        <v>98</v>
      </c>
      <c r="F65" s="436" t="s">
        <v>98</v>
      </c>
      <c r="G65" s="436" t="s">
        <v>98</v>
      </c>
      <c r="H65" s="210" t="e">
        <f t="shared" si="1"/>
        <v>#VALUE!</v>
      </c>
      <c r="I65" s="210" t="e">
        <f t="shared" si="2"/>
        <v>#VALUE!</v>
      </c>
    </row>
    <row r="66" spans="1:9" s="2" customFormat="1" ht="19.5" customHeight="1">
      <c r="A66" s="79" t="s">
        <v>790</v>
      </c>
      <c r="B66" s="460"/>
      <c r="C66" s="460"/>
      <c r="D66" s="60"/>
      <c r="E66" s="436"/>
      <c r="F66" s="436"/>
      <c r="G66" s="76"/>
      <c r="H66" s="210">
        <f t="shared" si="1"/>
        <v>0</v>
      </c>
      <c r="I66" s="210" t="e">
        <f t="shared" si="2"/>
        <v>#DIV/0!</v>
      </c>
    </row>
    <row r="67" spans="1:9" s="2" customFormat="1" ht="19.5" customHeight="1">
      <c r="A67" s="82" t="s">
        <v>791</v>
      </c>
      <c r="B67" s="460" t="s">
        <v>98</v>
      </c>
      <c r="C67" s="460" t="s">
        <v>98</v>
      </c>
      <c r="D67" s="460" t="s">
        <v>98</v>
      </c>
      <c r="E67" s="436" t="s">
        <v>98</v>
      </c>
      <c r="F67" s="436" t="s">
        <v>98</v>
      </c>
      <c r="G67" s="88">
        <v>9900</v>
      </c>
      <c r="H67" s="210" t="e">
        <f t="shared" si="1"/>
        <v>#VALUE!</v>
      </c>
      <c r="I67" s="210" t="e">
        <f t="shared" si="2"/>
        <v>#VALUE!</v>
      </c>
    </row>
    <row r="68" spans="1:9" s="10" customFormat="1" ht="23.25" customHeight="1">
      <c r="A68" s="43" t="s">
        <v>884</v>
      </c>
      <c r="B68" s="327">
        <v>9400</v>
      </c>
      <c r="C68" s="262" t="s">
        <v>98</v>
      </c>
      <c r="D68" s="555">
        <f>+D65</f>
        <v>27800</v>
      </c>
      <c r="E68" s="471">
        <f>+E63</f>
        <v>9500</v>
      </c>
      <c r="F68" s="1178">
        <f>+I68</f>
        <v>-4.2105263157894735</v>
      </c>
      <c r="G68" s="263">
        <f>+G67</f>
        <v>9900</v>
      </c>
      <c r="H68" s="210">
        <f t="shared" si="1"/>
        <v>-400</v>
      </c>
      <c r="I68" s="210">
        <f t="shared" si="2"/>
        <v>-4.2105263157894735</v>
      </c>
    </row>
    <row r="69" spans="1:9" s="10" customFormat="1" ht="23.25" customHeight="1">
      <c r="A69" s="40" t="s">
        <v>111</v>
      </c>
      <c r="B69" s="122">
        <f>+B68</f>
        <v>9400</v>
      </c>
      <c r="C69" s="127" t="s">
        <v>98</v>
      </c>
      <c r="D69" s="664">
        <f>+D68</f>
        <v>27800</v>
      </c>
      <c r="E69" s="472">
        <f>+E68</f>
        <v>9500</v>
      </c>
      <c r="F69" s="1179">
        <f>+I69</f>
        <v>-4.2105263157894735</v>
      </c>
      <c r="G69" s="269">
        <f>+G68</f>
        <v>9900</v>
      </c>
      <c r="H69" s="210">
        <f t="shared" si="1"/>
        <v>-400</v>
      </c>
      <c r="I69" s="210">
        <f t="shared" si="2"/>
        <v>-4.2105263157894735</v>
      </c>
    </row>
    <row r="70" spans="1:9" ht="19.5" customHeight="1">
      <c r="A70" s="58" t="s">
        <v>711</v>
      </c>
      <c r="B70" s="58"/>
      <c r="C70" s="204"/>
      <c r="D70" s="70"/>
      <c r="E70" s="58"/>
      <c r="F70" s="133"/>
      <c r="G70" s="783"/>
      <c r="H70" s="210">
        <f t="shared" si="1"/>
        <v>0</v>
      </c>
      <c r="I70" s="210" t="e">
        <f t="shared" si="2"/>
        <v>#DIV/0!</v>
      </c>
    </row>
    <row r="71" spans="1:9" ht="19.5" customHeight="1">
      <c r="A71" s="60" t="s">
        <v>712</v>
      </c>
      <c r="B71" s="60"/>
      <c r="C71" s="299"/>
      <c r="D71" s="92"/>
      <c r="E71" s="60"/>
      <c r="F71" s="134"/>
      <c r="G71" s="103"/>
      <c r="H71" s="210">
        <f t="shared" si="1"/>
        <v>0</v>
      </c>
      <c r="I71" s="210" t="e">
        <f t="shared" si="2"/>
        <v>#DIV/0!</v>
      </c>
    </row>
    <row r="72" spans="1:9" ht="19.5" customHeight="1">
      <c r="A72" s="76" t="s">
        <v>235</v>
      </c>
      <c r="B72" s="76"/>
      <c r="C72" s="300"/>
      <c r="D72" s="92"/>
      <c r="E72" s="76"/>
      <c r="F72" s="102"/>
      <c r="G72" s="103"/>
      <c r="H72" s="210">
        <f t="shared" si="1"/>
        <v>0</v>
      </c>
      <c r="I72" s="210" t="e">
        <f t="shared" si="2"/>
        <v>#DIV/0!</v>
      </c>
    </row>
    <row r="73" spans="1:9" ht="19.5" customHeight="1">
      <c r="A73" s="62" t="s">
        <v>236</v>
      </c>
      <c r="B73" s="368" t="s">
        <v>98</v>
      </c>
      <c r="C73" s="368" t="s">
        <v>98</v>
      </c>
      <c r="D73" s="72">
        <v>10000</v>
      </c>
      <c r="E73" s="457">
        <v>10000</v>
      </c>
      <c r="F73" s="603" t="s">
        <v>1</v>
      </c>
      <c r="G73" s="63">
        <v>10000</v>
      </c>
      <c r="H73" s="210">
        <f t="shared" si="1"/>
        <v>0</v>
      </c>
      <c r="I73" s="210">
        <f t="shared" si="2"/>
        <v>0</v>
      </c>
    </row>
    <row r="74" spans="1:9" s="10" customFormat="1" ht="19.5" customHeight="1">
      <c r="A74" s="87" t="s">
        <v>890</v>
      </c>
      <c r="B74" s="88"/>
      <c r="C74" s="891"/>
      <c r="D74" s="1107"/>
      <c r="E74" s="640"/>
      <c r="F74" s="843"/>
      <c r="G74" s="640"/>
      <c r="H74" s="210">
        <f t="shared" si="1"/>
        <v>0</v>
      </c>
      <c r="I74" s="210" t="e">
        <f t="shared" si="2"/>
        <v>#DIV/0!</v>
      </c>
    </row>
    <row r="75" spans="1:9" s="12" customFormat="1" ht="22.5" customHeight="1">
      <c r="A75" s="40" t="s">
        <v>104</v>
      </c>
      <c r="B75" s="122">
        <v>10000</v>
      </c>
      <c r="C75" s="361" t="s">
        <v>98</v>
      </c>
      <c r="D75" s="1108">
        <f>+D73</f>
        <v>10000</v>
      </c>
      <c r="E75" s="453">
        <f>+E73</f>
        <v>10000</v>
      </c>
      <c r="F75" s="347" t="s">
        <v>1</v>
      </c>
      <c r="G75" s="269">
        <f>+G73</f>
        <v>10000</v>
      </c>
      <c r="H75" s="210">
        <f t="shared" si="1"/>
        <v>0</v>
      </c>
      <c r="I75" s="210">
        <f t="shared" si="2"/>
        <v>0</v>
      </c>
    </row>
    <row r="76" spans="1:9" ht="21" customHeight="1">
      <c r="A76" s="46" t="s">
        <v>930</v>
      </c>
      <c r="B76" s="330">
        <f>+B52+B69+B75</f>
        <v>58162</v>
      </c>
      <c r="C76" s="342" t="s">
        <v>98</v>
      </c>
      <c r="D76" s="1111">
        <f>+D52+D69+D75</f>
        <v>45595</v>
      </c>
      <c r="E76" s="270">
        <f>+E52+E69+E75</f>
        <v>84500</v>
      </c>
      <c r="F76" s="148">
        <f>+I76</f>
        <v>-41.89349112426036</v>
      </c>
      <c r="G76" s="702">
        <f>+G52+G69+G75</f>
        <v>119900</v>
      </c>
      <c r="H76" s="210">
        <f t="shared" si="1"/>
        <v>-35400</v>
      </c>
      <c r="I76" s="210">
        <f t="shared" si="2"/>
        <v>-41.89349112426036</v>
      </c>
    </row>
    <row r="77" spans="1:9" ht="23.25" customHeight="1">
      <c r="A77" s="45" t="s">
        <v>931</v>
      </c>
      <c r="B77" s="332">
        <f>+B76</f>
        <v>58162</v>
      </c>
      <c r="C77" s="522">
        <f>+C27</f>
        <v>25775</v>
      </c>
      <c r="D77" s="542">
        <f>+D76</f>
        <v>45595</v>
      </c>
      <c r="E77" s="55">
        <f>+E76</f>
        <v>84500</v>
      </c>
      <c r="F77" s="402">
        <f>+I77</f>
        <v>-41.89349112426036</v>
      </c>
      <c r="G77" s="703">
        <f>+G76</f>
        <v>119900</v>
      </c>
      <c r="H77" s="210">
        <f t="shared" si="1"/>
        <v>-35400</v>
      </c>
      <c r="I77" s="210">
        <f t="shared" si="2"/>
        <v>-41.89349112426036</v>
      </c>
    </row>
    <row r="78" spans="1:9" s="12" customFormat="1" ht="23.25" customHeight="1">
      <c r="A78" s="44"/>
      <c r="B78" s="174"/>
      <c r="C78" s="385"/>
      <c r="D78" s="566"/>
      <c r="E78" s="289"/>
      <c r="F78" s="434"/>
      <c r="G78" s="119"/>
      <c r="H78" s="34"/>
      <c r="I78" s="34"/>
    </row>
    <row r="79" spans="1:9" s="12" customFormat="1" ht="23.25" customHeight="1">
      <c r="A79" s="44"/>
      <c r="B79" s="174"/>
      <c r="C79" s="385"/>
      <c r="D79" s="566"/>
      <c r="E79" s="289"/>
      <c r="F79" s="434"/>
      <c r="G79" s="119"/>
      <c r="H79" s="34"/>
      <c r="I79" s="34"/>
    </row>
    <row r="80" spans="1:9" s="12" customFormat="1" ht="23.25" customHeight="1">
      <c r="A80" s="44"/>
      <c r="B80" s="174"/>
      <c r="C80" s="385"/>
      <c r="D80" s="566"/>
      <c r="E80" s="289"/>
      <c r="F80" s="434"/>
      <c r="G80" s="493">
        <v>40</v>
      </c>
      <c r="H80" s="34"/>
      <c r="I80" s="34"/>
    </row>
    <row r="81" spans="1:9" s="12" customFormat="1" ht="21">
      <c r="A81" s="44"/>
      <c r="B81" s="174"/>
      <c r="C81" s="174"/>
      <c r="D81" s="174"/>
      <c r="E81" s="301"/>
      <c r="F81" s="175"/>
      <c r="G81" s="38"/>
      <c r="H81" s="34"/>
      <c r="I81" s="34"/>
    </row>
    <row r="82" spans="1:9" s="12" customFormat="1" ht="21">
      <c r="A82" s="44"/>
      <c r="B82" s="174"/>
      <c r="C82" s="174"/>
      <c r="D82" s="174"/>
      <c r="E82" s="301"/>
      <c r="F82" s="175"/>
      <c r="G82" s="38"/>
      <c r="H82" s="34"/>
      <c r="I82" s="34"/>
    </row>
    <row r="83" spans="1:9" s="12" customFormat="1" ht="21">
      <c r="A83" s="44"/>
      <c r="B83" s="174"/>
      <c r="C83" s="174"/>
      <c r="D83" s="174"/>
      <c r="E83" s="301"/>
      <c r="F83" s="175"/>
      <c r="G83" s="38"/>
      <c r="H83" s="34"/>
      <c r="I83" s="34"/>
    </row>
    <row r="84" spans="1:9" s="12" customFormat="1" ht="21">
      <c r="A84" s="44"/>
      <c r="B84" s="174"/>
      <c r="C84" s="174"/>
      <c r="D84" s="174"/>
      <c r="E84" s="301"/>
      <c r="F84" s="175"/>
      <c r="G84" s="38"/>
      <c r="H84" s="34"/>
      <c r="I84" s="34"/>
    </row>
    <row r="85" spans="1:9" s="12" customFormat="1" ht="21">
      <c r="A85" s="44"/>
      <c r="B85" s="174"/>
      <c r="C85" s="174"/>
      <c r="D85" s="174"/>
      <c r="E85" s="301"/>
      <c r="F85" s="175"/>
      <c r="G85" s="38"/>
      <c r="H85" s="34"/>
      <c r="I85" s="34"/>
    </row>
    <row r="86" ht="21">
      <c r="G86" s="176"/>
    </row>
  </sheetData>
  <sheetProtection/>
  <mergeCells count="13">
    <mergeCell ref="A56:A57"/>
    <mergeCell ref="A6:A7"/>
    <mergeCell ref="B55:D55"/>
    <mergeCell ref="E55:G55"/>
    <mergeCell ref="B29:D29"/>
    <mergeCell ref="E29:G29"/>
    <mergeCell ref="A30:A31"/>
    <mergeCell ref="B5:D5"/>
    <mergeCell ref="E5:G5"/>
    <mergeCell ref="A1:G1"/>
    <mergeCell ref="A2:G2"/>
    <mergeCell ref="A3:G3"/>
    <mergeCell ref="A4:G4"/>
  </mergeCells>
  <printOptions/>
  <pageMargins left="0.33" right="0.14" top="0.83" bottom="0.15748031496062992" header="0.81" footer="0.1574803149606299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SheetLayoutView="100" zoomScalePageLayoutView="0" workbookViewId="0" topLeftCell="A107">
      <selection activeCell="I154" sqref="I154"/>
    </sheetView>
  </sheetViews>
  <sheetFormatPr defaultColWidth="9.140625" defaultRowHeight="21.75"/>
  <cols>
    <col min="1" max="1" width="70.140625" style="1" customWidth="1"/>
    <col min="2" max="3" width="16.7109375" style="1" customWidth="1"/>
    <col min="4" max="4" width="16.7109375" style="12" customWidth="1"/>
    <col min="5" max="5" width="16.7109375" style="13" customWidth="1"/>
    <col min="6" max="6" width="8.7109375" style="107" customWidth="1"/>
    <col min="7" max="7" width="14.7109375" style="11" customWidth="1"/>
    <col min="8" max="8" width="16.140625" style="1" customWidth="1"/>
    <col min="9" max="9" width="14.140625" style="1" bestFit="1" customWidth="1"/>
    <col min="10" max="16384" width="9.140625" style="1" customWidth="1"/>
  </cols>
  <sheetData>
    <row r="1" spans="1:7" ht="21.75" customHeight="1">
      <c r="A1" s="1303" t="s">
        <v>904</v>
      </c>
      <c r="B1" s="1303"/>
      <c r="C1" s="1303"/>
      <c r="D1" s="1303"/>
      <c r="E1" s="1303"/>
      <c r="F1" s="1303"/>
      <c r="G1" s="1303"/>
    </row>
    <row r="2" spans="1:7" ht="21">
      <c r="A2" s="1303" t="s">
        <v>30</v>
      </c>
      <c r="B2" s="1303"/>
      <c r="C2" s="1303"/>
      <c r="D2" s="1303"/>
      <c r="E2" s="1303"/>
      <c r="F2" s="1303"/>
      <c r="G2" s="1303"/>
    </row>
    <row r="3" spans="1:7" ht="21.75" customHeight="1">
      <c r="A3" s="1303" t="s">
        <v>905</v>
      </c>
      <c r="B3" s="1303"/>
      <c r="C3" s="1303"/>
      <c r="D3" s="1303"/>
      <c r="E3" s="1303"/>
      <c r="F3" s="1303"/>
      <c r="G3" s="1303"/>
    </row>
    <row r="4" spans="1:7" ht="21.75" customHeight="1">
      <c r="A4" s="1300" t="s">
        <v>906</v>
      </c>
      <c r="B4" s="1300"/>
      <c r="C4" s="1300"/>
      <c r="D4" s="1300"/>
      <c r="E4" s="1300"/>
      <c r="F4" s="1300"/>
      <c r="G4" s="1300"/>
    </row>
    <row r="5" spans="1:7" s="2" customFormat="1" ht="21.75" customHeight="1">
      <c r="A5" s="3" t="s">
        <v>899</v>
      </c>
      <c r="B5" s="1293" t="s">
        <v>907</v>
      </c>
      <c r="C5" s="1293"/>
      <c r="D5" s="1294"/>
      <c r="E5" s="1295" t="s">
        <v>895</v>
      </c>
      <c r="F5" s="1296"/>
      <c r="G5" s="1297"/>
    </row>
    <row r="6" spans="1:7" s="2" customFormat="1" ht="21.75" customHeight="1">
      <c r="A6" s="1298" t="s">
        <v>67</v>
      </c>
      <c r="B6" s="24" t="s">
        <v>295</v>
      </c>
      <c r="C6" s="3" t="s">
        <v>611</v>
      </c>
      <c r="D6" s="657" t="s">
        <v>296</v>
      </c>
      <c r="E6" s="25" t="s">
        <v>893</v>
      </c>
      <c r="F6" s="416" t="s">
        <v>909</v>
      </c>
      <c r="G6" s="417" t="s">
        <v>297</v>
      </c>
    </row>
    <row r="7" spans="1:7" s="2" customFormat="1" ht="21.75" customHeight="1">
      <c r="A7" s="1298"/>
      <c r="B7" s="7"/>
      <c r="C7" s="7"/>
      <c r="D7" s="658"/>
      <c r="E7" s="22"/>
      <c r="F7" s="418" t="s">
        <v>910</v>
      </c>
      <c r="G7" s="22"/>
    </row>
    <row r="8" spans="1:8" ht="21.75" customHeight="1">
      <c r="A8" s="26"/>
      <c r="B8" s="26"/>
      <c r="C8" s="26"/>
      <c r="D8" s="659"/>
      <c r="E8" s="14"/>
      <c r="F8" s="419" t="s">
        <v>911</v>
      </c>
      <c r="G8" s="14"/>
      <c r="H8" s="8"/>
    </row>
    <row r="9" spans="1:8" ht="19.5" customHeight="1">
      <c r="A9" s="58" t="s">
        <v>643</v>
      </c>
      <c r="B9" s="527"/>
      <c r="C9" s="527"/>
      <c r="D9" s="755"/>
      <c r="E9" s="528"/>
      <c r="F9" s="529"/>
      <c r="G9" s="528"/>
      <c r="H9" s="8"/>
    </row>
    <row r="10" spans="1:8" ht="19.5" customHeight="1">
      <c r="A10" s="669" t="s">
        <v>713</v>
      </c>
      <c r="B10" s="171"/>
      <c r="C10" s="171"/>
      <c r="D10" s="756"/>
      <c r="E10" s="75"/>
      <c r="F10" s="141"/>
      <c r="G10" s="75"/>
      <c r="H10" s="8"/>
    </row>
    <row r="11" spans="1:7" s="2" customFormat="1" ht="21" customHeight="1">
      <c r="A11" s="77" t="s">
        <v>695</v>
      </c>
      <c r="B11" s="77"/>
      <c r="C11" s="77"/>
      <c r="D11" s="77"/>
      <c r="E11" s="78"/>
      <c r="F11" s="193"/>
      <c r="G11" s="193"/>
    </row>
    <row r="12" spans="1:8" ht="21" customHeight="1">
      <c r="A12" s="77" t="s">
        <v>225</v>
      </c>
      <c r="B12" s="77"/>
      <c r="C12" s="77"/>
      <c r="D12" s="77"/>
      <c r="E12" s="78"/>
      <c r="F12" s="193"/>
      <c r="G12" s="193"/>
      <c r="H12" s="8"/>
    </row>
    <row r="13" spans="1:8" ht="21" customHeight="1">
      <c r="A13" s="77" t="s">
        <v>845</v>
      </c>
      <c r="B13" s="261"/>
      <c r="C13" s="261"/>
      <c r="D13" s="261"/>
      <c r="E13" s="78"/>
      <c r="F13" s="194"/>
      <c r="G13" s="194"/>
      <c r="H13" s="8"/>
    </row>
    <row r="14" spans="1:7" s="33" customFormat="1" ht="21" customHeight="1">
      <c r="A14" s="198" t="s">
        <v>781</v>
      </c>
      <c r="B14" s="95" t="s">
        <v>98</v>
      </c>
      <c r="C14" s="95" t="s">
        <v>98</v>
      </c>
      <c r="D14" s="95" t="s">
        <v>98</v>
      </c>
      <c r="E14" s="95" t="s">
        <v>98</v>
      </c>
      <c r="F14" s="95" t="s">
        <v>98</v>
      </c>
      <c r="G14" s="63">
        <v>827880</v>
      </c>
    </row>
    <row r="15" spans="1:9" s="2" customFormat="1" ht="21" customHeight="1">
      <c r="A15" s="198" t="s">
        <v>646</v>
      </c>
      <c r="B15" s="95" t="s">
        <v>98</v>
      </c>
      <c r="C15" s="95" t="s">
        <v>98</v>
      </c>
      <c r="D15" s="95" t="s">
        <v>98</v>
      </c>
      <c r="E15" s="95" t="s">
        <v>98</v>
      </c>
      <c r="F15" s="95" t="s">
        <v>98</v>
      </c>
      <c r="G15" s="63">
        <v>148560</v>
      </c>
      <c r="H15" s="129" t="e">
        <f>+E15-#REF!</f>
        <v>#VALUE!</v>
      </c>
      <c r="I15" s="129" t="e">
        <f>+H15*100/#REF!</f>
        <v>#VALUE!</v>
      </c>
    </row>
    <row r="16" spans="1:9" s="10" customFormat="1" ht="21" customHeight="1">
      <c r="A16" s="688" t="s">
        <v>647</v>
      </c>
      <c r="B16" s="95" t="s">
        <v>98</v>
      </c>
      <c r="C16" s="95" t="s">
        <v>98</v>
      </c>
      <c r="D16" s="95" t="s">
        <v>98</v>
      </c>
      <c r="E16" s="95" t="s">
        <v>98</v>
      </c>
      <c r="F16" s="95" t="s">
        <v>98</v>
      </c>
      <c r="G16" s="689">
        <v>17820</v>
      </c>
      <c r="H16" s="129" t="e">
        <f>+G16-E16</f>
        <v>#VALUE!</v>
      </c>
      <c r="I16" s="129" t="e">
        <f>+H16*100/E16</f>
        <v>#VALUE!</v>
      </c>
    </row>
    <row r="17" spans="1:9" s="10" customFormat="1" ht="21" customHeight="1">
      <c r="A17" s="274" t="s">
        <v>924</v>
      </c>
      <c r="B17" s="327" t="s">
        <v>98</v>
      </c>
      <c r="C17" s="327" t="s">
        <v>98</v>
      </c>
      <c r="D17" s="327" t="s">
        <v>98</v>
      </c>
      <c r="E17" s="327" t="s">
        <v>98</v>
      </c>
      <c r="F17" s="327" t="s">
        <v>98</v>
      </c>
      <c r="G17" s="263">
        <f>+G14+G15+G16</f>
        <v>994260</v>
      </c>
      <c r="H17" s="129" t="e">
        <f>+E17-#REF!</f>
        <v>#VALUE!</v>
      </c>
      <c r="I17" s="129" t="e">
        <f>+H17*100/#REF!</f>
        <v>#VALUE!</v>
      </c>
    </row>
    <row r="18" spans="1:9" s="10" customFormat="1" ht="21" customHeight="1">
      <c r="A18" s="40" t="s">
        <v>102</v>
      </c>
      <c r="B18" s="361" t="str">
        <f aca="true" t="shared" si="0" ref="B18:G18">+B17</f>
        <v>-</v>
      </c>
      <c r="C18" s="361" t="str">
        <f t="shared" si="0"/>
        <v>-</v>
      </c>
      <c r="D18" s="361" t="str">
        <f t="shared" si="0"/>
        <v>-</v>
      </c>
      <c r="E18" s="361" t="str">
        <f t="shared" si="0"/>
        <v>-</v>
      </c>
      <c r="F18" s="361" t="str">
        <f t="shared" si="0"/>
        <v>-</v>
      </c>
      <c r="G18" s="269">
        <f t="shared" si="0"/>
        <v>994260</v>
      </c>
      <c r="H18" s="129" t="e">
        <f>+E18-#REF!</f>
        <v>#VALUE!</v>
      </c>
      <c r="I18" s="129" t="e">
        <f>+H18*100/#REF!</f>
        <v>#VALUE!</v>
      </c>
    </row>
    <row r="19" spans="1:8" ht="19.5" customHeight="1">
      <c r="A19" s="79" t="s">
        <v>792</v>
      </c>
      <c r="B19" s="171"/>
      <c r="C19" s="171"/>
      <c r="D19" s="756"/>
      <c r="E19" s="75"/>
      <c r="F19" s="141"/>
      <c r="G19" s="75"/>
      <c r="H19" s="8"/>
    </row>
    <row r="20" spans="1:8" ht="19.5" customHeight="1">
      <c r="A20" s="79" t="s">
        <v>265</v>
      </c>
      <c r="B20" s="171"/>
      <c r="C20" s="171"/>
      <c r="D20" s="756"/>
      <c r="E20" s="75"/>
      <c r="F20" s="141"/>
      <c r="G20" s="75"/>
      <c r="H20" s="8"/>
    </row>
    <row r="21" spans="1:8" ht="19.5" customHeight="1">
      <c r="A21" s="79" t="s">
        <v>536</v>
      </c>
      <c r="B21" s="171"/>
      <c r="C21" s="171"/>
      <c r="D21" s="756"/>
      <c r="E21" s="75"/>
      <c r="F21" s="141"/>
      <c r="G21" s="75"/>
      <c r="H21" s="8"/>
    </row>
    <row r="22" spans="1:8" ht="19.5" customHeight="1">
      <c r="A22" s="76" t="s">
        <v>537</v>
      </c>
      <c r="B22" s="95" t="s">
        <v>98</v>
      </c>
      <c r="C22" s="95" t="s">
        <v>98</v>
      </c>
      <c r="D22" s="95" t="s">
        <v>98</v>
      </c>
      <c r="E22" s="95" t="s">
        <v>98</v>
      </c>
      <c r="F22" s="95" t="s">
        <v>98</v>
      </c>
      <c r="G22" s="75">
        <v>7000</v>
      </c>
      <c r="H22" s="8"/>
    </row>
    <row r="23" spans="1:9" ht="24.75" customHeight="1">
      <c r="A23" s="505" t="s">
        <v>541</v>
      </c>
      <c r="B23" s="282" t="s">
        <v>98</v>
      </c>
      <c r="C23" s="376">
        <f>+C21</f>
        <v>0</v>
      </c>
      <c r="D23" s="525" t="s">
        <v>98</v>
      </c>
      <c r="E23" s="525" t="s">
        <v>98</v>
      </c>
      <c r="F23" s="525" t="s">
        <v>98</v>
      </c>
      <c r="G23" s="525">
        <f>+G22</f>
        <v>7000</v>
      </c>
      <c r="H23" s="8"/>
      <c r="I23" s="8"/>
    </row>
    <row r="24" spans="1:8" ht="19.5" customHeight="1">
      <c r="A24" s="79" t="s">
        <v>261</v>
      </c>
      <c r="B24" s="171"/>
      <c r="C24" s="171"/>
      <c r="D24" s="756"/>
      <c r="E24" s="75"/>
      <c r="F24" s="141"/>
      <c r="G24" s="528"/>
      <c r="H24" s="8"/>
    </row>
    <row r="25" spans="1:8" ht="19.5" customHeight="1">
      <c r="A25" s="638" t="s">
        <v>538</v>
      </c>
      <c r="B25" s="797" t="s">
        <v>98</v>
      </c>
      <c r="C25" s="65">
        <v>262940</v>
      </c>
      <c r="D25" s="185" t="s">
        <v>98</v>
      </c>
      <c r="E25" s="367" t="s">
        <v>98</v>
      </c>
      <c r="F25" s="367" t="s">
        <v>98</v>
      </c>
      <c r="G25" s="367" t="s">
        <v>98</v>
      </c>
      <c r="H25" s="8"/>
    </row>
    <row r="26" spans="1:8" ht="19.5" customHeight="1">
      <c r="A26" s="708" t="s">
        <v>26</v>
      </c>
      <c r="B26" s="709"/>
      <c r="C26" s="709"/>
      <c r="D26" s="757"/>
      <c r="E26" s="710"/>
      <c r="F26" s="680"/>
      <c r="G26" s="929"/>
      <c r="H26" s="8"/>
    </row>
    <row r="27" spans="1:9" ht="19.5" customHeight="1">
      <c r="A27" s="505" t="s">
        <v>914</v>
      </c>
      <c r="B27" s="282" t="s">
        <v>98</v>
      </c>
      <c r="C27" s="376">
        <f>+C25</f>
        <v>262940</v>
      </c>
      <c r="D27" s="525" t="s">
        <v>98</v>
      </c>
      <c r="E27" s="525" t="s">
        <v>98</v>
      </c>
      <c r="F27" s="525" t="s">
        <v>98</v>
      </c>
      <c r="G27" s="525" t="s">
        <v>98</v>
      </c>
      <c r="H27" s="8"/>
      <c r="I27" s="8"/>
    </row>
    <row r="28" spans="1:9" s="12" customFormat="1" ht="27.75" customHeight="1">
      <c r="A28" s="852"/>
      <c r="B28" s="388"/>
      <c r="C28" s="761"/>
      <c r="D28" s="853"/>
      <c r="E28" s="853"/>
      <c r="F28" s="853"/>
      <c r="G28" s="1014">
        <v>41</v>
      </c>
      <c r="H28" s="34"/>
      <c r="I28" s="34"/>
    </row>
    <row r="29" spans="1:9" s="12" customFormat="1" ht="13.5" customHeight="1">
      <c r="A29" s="854"/>
      <c r="B29" s="855"/>
      <c r="C29" s="856"/>
      <c r="D29" s="857"/>
      <c r="E29" s="857"/>
      <c r="F29" s="857"/>
      <c r="G29" s="857"/>
      <c r="H29" s="34"/>
      <c r="I29" s="34"/>
    </row>
    <row r="30" spans="1:7" s="2" customFormat="1" ht="21.75" customHeight="1">
      <c r="A30" s="3" t="s">
        <v>899</v>
      </c>
      <c r="B30" s="1293" t="s">
        <v>907</v>
      </c>
      <c r="C30" s="1293"/>
      <c r="D30" s="1294"/>
      <c r="E30" s="1295" t="s">
        <v>895</v>
      </c>
      <c r="F30" s="1296"/>
      <c r="G30" s="1297"/>
    </row>
    <row r="31" spans="1:7" s="2" customFormat="1" ht="21.75" customHeight="1">
      <c r="A31" s="1298" t="s">
        <v>67</v>
      </c>
      <c r="B31" s="24" t="s">
        <v>295</v>
      </c>
      <c r="C31" s="3" t="s">
        <v>611</v>
      </c>
      <c r="D31" s="657" t="s">
        <v>296</v>
      </c>
      <c r="E31" s="25" t="s">
        <v>893</v>
      </c>
      <c r="F31" s="416" t="s">
        <v>909</v>
      </c>
      <c r="G31" s="417" t="s">
        <v>297</v>
      </c>
    </row>
    <row r="32" spans="1:7" s="2" customFormat="1" ht="21.75" customHeight="1">
      <c r="A32" s="1298"/>
      <c r="B32" s="7"/>
      <c r="C32" s="7"/>
      <c r="D32" s="658"/>
      <c r="E32" s="22"/>
      <c r="F32" s="418" t="s">
        <v>910</v>
      </c>
      <c r="G32" s="22"/>
    </row>
    <row r="33" spans="1:8" ht="21.75" customHeight="1">
      <c r="A33" s="7"/>
      <c r="B33" s="7"/>
      <c r="C33" s="7"/>
      <c r="D33" s="658"/>
      <c r="E33" s="777"/>
      <c r="F33" s="418" t="s">
        <v>911</v>
      </c>
      <c r="G33" s="777"/>
      <c r="H33" s="8"/>
    </row>
    <row r="34" spans="1:8" ht="19.5" customHeight="1">
      <c r="A34" s="1021" t="s">
        <v>260</v>
      </c>
      <c r="B34" s="527"/>
      <c r="C34" s="527"/>
      <c r="D34" s="59"/>
      <c r="E34" s="528"/>
      <c r="F34" s="529"/>
      <c r="G34" s="783"/>
      <c r="H34" s="8"/>
    </row>
    <row r="35" spans="1:8" ht="19.5" customHeight="1">
      <c r="A35" s="79" t="s">
        <v>539</v>
      </c>
      <c r="B35" s="368" t="s">
        <v>98</v>
      </c>
      <c r="C35" s="65">
        <v>454356.27</v>
      </c>
      <c r="D35" s="368" t="s">
        <v>98</v>
      </c>
      <c r="E35" s="368" t="s">
        <v>98</v>
      </c>
      <c r="F35" s="368" t="s">
        <v>98</v>
      </c>
      <c r="G35" s="368" t="s">
        <v>98</v>
      </c>
      <c r="H35" s="8"/>
    </row>
    <row r="36" spans="1:8" ht="19.5" customHeight="1">
      <c r="A36" s="132" t="s">
        <v>540</v>
      </c>
      <c r="B36" s="307" t="s">
        <v>98</v>
      </c>
      <c r="C36" s="307" t="s">
        <v>98</v>
      </c>
      <c r="D36" s="307" t="s">
        <v>98</v>
      </c>
      <c r="E36" s="307" t="s">
        <v>98</v>
      </c>
      <c r="F36" s="307" t="s">
        <v>98</v>
      </c>
      <c r="G36" s="307" t="s">
        <v>98</v>
      </c>
      <c r="H36" s="8"/>
    </row>
    <row r="37" spans="1:9" ht="19.5" customHeight="1">
      <c r="A37" s="505" t="s">
        <v>933</v>
      </c>
      <c r="B37" s="282" t="s">
        <v>98</v>
      </c>
      <c r="C37" s="376">
        <f>+C35</f>
        <v>454356.27</v>
      </c>
      <c r="D37" s="525" t="s">
        <v>98</v>
      </c>
      <c r="E37" s="525" t="s">
        <v>98</v>
      </c>
      <c r="F37" s="525" t="s">
        <v>98</v>
      </c>
      <c r="G37" s="525" t="s">
        <v>98</v>
      </c>
      <c r="H37" s="8"/>
      <c r="I37" s="8"/>
    </row>
    <row r="38" spans="1:9" ht="19.5" customHeight="1">
      <c r="A38" s="319" t="s">
        <v>52</v>
      </c>
      <c r="B38" s="331">
        <f>+C4</f>
        <v>0</v>
      </c>
      <c r="C38" s="362">
        <f>+C27+C37</f>
        <v>717296.27</v>
      </c>
      <c r="D38" s="526" t="s">
        <v>98</v>
      </c>
      <c r="E38" s="526" t="s">
        <v>98</v>
      </c>
      <c r="F38" s="526" t="s">
        <v>98</v>
      </c>
      <c r="G38" s="526">
        <f>+G23</f>
        <v>7000</v>
      </c>
      <c r="H38" s="8"/>
      <c r="I38" s="8"/>
    </row>
    <row r="39" spans="1:9" s="12" customFormat="1" ht="19.5" customHeight="1">
      <c r="A39" s="1015" t="s">
        <v>101</v>
      </c>
      <c r="B39" s="1016">
        <f aca="true" t="shared" si="1" ref="B39:G39">+B38</f>
        <v>0</v>
      </c>
      <c r="C39" s="1017">
        <f t="shared" si="1"/>
        <v>717296.27</v>
      </c>
      <c r="D39" s="1018" t="str">
        <f t="shared" si="1"/>
        <v>-</v>
      </c>
      <c r="E39" s="1018" t="str">
        <f t="shared" si="1"/>
        <v>-</v>
      </c>
      <c r="F39" s="1018" t="str">
        <f t="shared" si="1"/>
        <v>-</v>
      </c>
      <c r="G39" s="1018">
        <f t="shared" si="1"/>
        <v>7000</v>
      </c>
      <c r="H39" s="8"/>
      <c r="I39" s="8"/>
    </row>
    <row r="40" spans="1:9" s="12" customFormat="1" ht="19.5" customHeight="1">
      <c r="A40" s="96" t="s">
        <v>715</v>
      </c>
      <c r="B40" s="530"/>
      <c r="C40" s="514"/>
      <c r="D40" s="315"/>
      <c r="E40" s="481"/>
      <c r="F40" s="837"/>
      <c r="G40" s="70"/>
      <c r="H40" s="34"/>
      <c r="I40" s="34"/>
    </row>
    <row r="41" spans="1:9" s="12" customFormat="1" ht="19.5" customHeight="1">
      <c r="A41" s="77" t="s">
        <v>716</v>
      </c>
      <c r="B41" s="104"/>
      <c r="C41" s="436"/>
      <c r="D41" s="316"/>
      <c r="E41" s="425"/>
      <c r="F41" s="350"/>
      <c r="G41" s="92"/>
      <c r="H41" s="34"/>
      <c r="I41" s="34"/>
    </row>
    <row r="42" spans="1:9" s="12" customFormat="1" ht="19.5" customHeight="1">
      <c r="A42" s="517" t="s">
        <v>256</v>
      </c>
      <c r="B42" s="307" t="s">
        <v>98</v>
      </c>
      <c r="C42" s="518">
        <v>870000</v>
      </c>
      <c r="D42" s="618" t="s">
        <v>98</v>
      </c>
      <c r="E42" s="618" t="s">
        <v>98</v>
      </c>
      <c r="F42" s="618" t="s">
        <v>98</v>
      </c>
      <c r="G42" s="618" t="s">
        <v>98</v>
      </c>
      <c r="H42" s="34"/>
      <c r="I42" s="34"/>
    </row>
    <row r="43" spans="1:8" s="10" customFormat="1" ht="19.5" customHeight="1">
      <c r="A43" s="40" t="s">
        <v>105</v>
      </c>
      <c r="B43" s="120"/>
      <c r="C43" s="379">
        <f>+C42</f>
        <v>870000</v>
      </c>
      <c r="D43" s="329" t="s">
        <v>98</v>
      </c>
      <c r="E43" s="329" t="s">
        <v>98</v>
      </c>
      <c r="F43" s="329" t="s">
        <v>98</v>
      </c>
      <c r="G43" s="329" t="s">
        <v>98</v>
      </c>
      <c r="H43" s="20"/>
    </row>
    <row r="44" spans="1:9" s="33" customFormat="1" ht="19.5" customHeight="1">
      <c r="A44" s="50" t="s">
        <v>793</v>
      </c>
      <c r="B44" s="330"/>
      <c r="C44" s="342">
        <f>+C39+C43</f>
        <v>1587296.27</v>
      </c>
      <c r="D44" s="126" t="s">
        <v>98</v>
      </c>
      <c r="E44" s="126" t="s">
        <v>98</v>
      </c>
      <c r="F44" s="126" t="s">
        <v>98</v>
      </c>
      <c r="G44" s="126">
        <f>+G18+G39</f>
        <v>1001260</v>
      </c>
      <c r="H44" s="129"/>
      <c r="I44" s="129"/>
    </row>
    <row r="45" spans="1:8" ht="21.75" customHeight="1">
      <c r="A45" s="871" t="s">
        <v>259</v>
      </c>
      <c r="B45" s="678"/>
      <c r="C45" s="678"/>
      <c r="D45" s="1019"/>
      <c r="E45" s="1020"/>
      <c r="F45" s="678"/>
      <c r="G45" s="538"/>
      <c r="H45" s="8"/>
    </row>
    <row r="46" spans="1:8" ht="18.75" customHeight="1">
      <c r="A46" s="237" t="s">
        <v>717</v>
      </c>
      <c r="B46" s="237"/>
      <c r="C46" s="237"/>
      <c r="D46" s="1022"/>
      <c r="E46" s="1023"/>
      <c r="F46" s="237"/>
      <c r="G46" s="58"/>
      <c r="H46" s="8"/>
    </row>
    <row r="47" spans="1:8" ht="18.75" customHeight="1">
      <c r="A47" s="89" t="s">
        <v>238</v>
      </c>
      <c r="B47" s="89"/>
      <c r="C47" s="89"/>
      <c r="D47" s="758"/>
      <c r="E47" s="215"/>
      <c r="F47" s="89"/>
      <c r="G47" s="60"/>
      <c r="H47" s="8"/>
    </row>
    <row r="48" spans="1:7" s="13" customFormat="1" ht="18.75" customHeight="1">
      <c r="A48" s="89" t="s">
        <v>239</v>
      </c>
      <c r="B48" s="233"/>
      <c r="C48" s="233"/>
      <c r="D48" s="759"/>
      <c r="E48" s="215"/>
      <c r="F48" s="233"/>
      <c r="G48" s="73"/>
    </row>
    <row r="49" spans="1:7" s="13" customFormat="1" ht="18.75" customHeight="1">
      <c r="A49" s="300" t="s">
        <v>240</v>
      </c>
      <c r="B49" s="234"/>
      <c r="C49" s="234"/>
      <c r="D49" s="758"/>
      <c r="E49" s="219"/>
      <c r="F49" s="235"/>
      <c r="G49" s="76"/>
    </row>
    <row r="50" spans="1:7" s="13" customFormat="1" ht="18.75" customHeight="1">
      <c r="A50" s="300" t="s">
        <v>917</v>
      </c>
      <c r="B50" s="234"/>
      <c r="C50" s="234"/>
      <c r="D50" s="758"/>
      <c r="E50" s="219"/>
      <c r="F50" s="235"/>
      <c r="G50" s="76"/>
    </row>
    <row r="51" spans="1:7" ht="18.75" customHeight="1">
      <c r="A51" s="216" t="s">
        <v>669</v>
      </c>
      <c r="B51" s="642">
        <v>142883</v>
      </c>
      <c r="C51" s="216"/>
      <c r="D51" s="1115">
        <v>262692</v>
      </c>
      <c r="E51" s="236"/>
      <c r="F51" s="86"/>
      <c r="G51" s="109"/>
    </row>
    <row r="52" spans="1:9" ht="18.75" customHeight="1">
      <c r="A52" s="305" t="s">
        <v>672</v>
      </c>
      <c r="B52" s="643" t="s">
        <v>98</v>
      </c>
      <c r="C52" s="643" t="s">
        <v>98</v>
      </c>
      <c r="D52" s="643" t="s">
        <v>98</v>
      </c>
      <c r="E52" s="398">
        <v>330400</v>
      </c>
      <c r="F52" s="953">
        <f>+I52</f>
        <v>33.26271186440678</v>
      </c>
      <c r="G52" s="63">
        <v>220500</v>
      </c>
      <c r="H52" s="8">
        <f>+E52-G52</f>
        <v>109900</v>
      </c>
      <c r="I52" s="8">
        <f>+H52*100/E52</f>
        <v>33.26271186440678</v>
      </c>
    </row>
    <row r="53" spans="1:9" ht="18.75" customHeight="1">
      <c r="A53" s="305" t="s">
        <v>794</v>
      </c>
      <c r="B53" s="643" t="s">
        <v>98</v>
      </c>
      <c r="C53" s="643" t="s">
        <v>98</v>
      </c>
      <c r="D53" s="643" t="s">
        <v>98</v>
      </c>
      <c r="E53" s="643" t="s">
        <v>98</v>
      </c>
      <c r="F53" s="953" t="s">
        <v>98</v>
      </c>
      <c r="G53" s="63">
        <v>76500</v>
      </c>
      <c r="H53" s="8"/>
      <c r="I53" s="8"/>
    </row>
    <row r="54" spans="1:9" ht="18.75" customHeight="1">
      <c r="A54" s="305" t="s">
        <v>593</v>
      </c>
      <c r="B54" s="643" t="s">
        <v>98</v>
      </c>
      <c r="C54" s="643" t="s">
        <v>98</v>
      </c>
      <c r="D54" s="643" t="s">
        <v>98</v>
      </c>
      <c r="E54" s="380">
        <v>8000</v>
      </c>
      <c r="F54" s="953">
        <v>100</v>
      </c>
      <c r="G54" s="643" t="s">
        <v>98</v>
      </c>
      <c r="H54" s="8">
        <f>-E54*100/E54</f>
        <v>-100</v>
      </c>
      <c r="I54" s="8"/>
    </row>
    <row r="55" spans="1:9" ht="18.75" customHeight="1">
      <c r="A55" s="305" t="s">
        <v>31</v>
      </c>
      <c r="B55" s="641">
        <v>9600</v>
      </c>
      <c r="C55" s="643" t="s">
        <v>98</v>
      </c>
      <c r="D55" s="643" t="s">
        <v>98</v>
      </c>
      <c r="E55" s="643" t="s">
        <v>98</v>
      </c>
      <c r="F55" s="643" t="s">
        <v>98</v>
      </c>
      <c r="G55" s="643" t="s">
        <v>98</v>
      </c>
      <c r="H55" s="8"/>
      <c r="I55" s="8"/>
    </row>
    <row r="56" spans="1:9" ht="18.75" customHeight="1">
      <c r="A56" s="305" t="s">
        <v>37</v>
      </c>
      <c r="B56" s="641">
        <v>39663</v>
      </c>
      <c r="C56" s="643" t="s">
        <v>98</v>
      </c>
      <c r="D56" s="643" t="s">
        <v>98</v>
      </c>
      <c r="E56" s="643" t="s">
        <v>98</v>
      </c>
      <c r="F56" s="643" t="s">
        <v>98</v>
      </c>
      <c r="G56" s="643" t="s">
        <v>98</v>
      </c>
      <c r="H56" s="8"/>
      <c r="I56" s="8"/>
    </row>
    <row r="57" spans="1:9" ht="18.75" customHeight="1">
      <c r="A57" s="883" t="s">
        <v>38</v>
      </c>
      <c r="B57" s="704" t="s">
        <v>98</v>
      </c>
      <c r="C57" s="705" t="s">
        <v>98</v>
      </c>
      <c r="D57" s="705" t="s">
        <v>98</v>
      </c>
      <c r="E57" s="705" t="s">
        <v>98</v>
      </c>
      <c r="F57" s="705" t="s">
        <v>98</v>
      </c>
      <c r="G57" s="705" t="s">
        <v>98</v>
      </c>
      <c r="H57" s="8"/>
      <c r="I57" s="8"/>
    </row>
    <row r="58" spans="1:9" ht="21.75" customHeight="1">
      <c r="A58" s="863"/>
      <c r="B58" s="864"/>
      <c r="C58" s="865"/>
      <c r="D58" s="29"/>
      <c r="E58" s="866"/>
      <c r="F58" s="581"/>
      <c r="G58" s="1014">
        <v>42</v>
      </c>
      <c r="H58" s="8"/>
      <c r="I58" s="8"/>
    </row>
    <row r="59" spans="1:9" ht="21.75" customHeight="1">
      <c r="A59" s="858"/>
      <c r="B59" s="859"/>
      <c r="C59" s="860"/>
      <c r="D59" s="275"/>
      <c r="E59" s="861"/>
      <c r="F59" s="429"/>
      <c r="G59" s="862"/>
      <c r="H59" s="8"/>
      <c r="I59" s="8"/>
    </row>
    <row r="60" spans="1:7" s="2" customFormat="1" ht="21" customHeight="1">
      <c r="A60" s="3" t="s">
        <v>899</v>
      </c>
      <c r="B60" s="1293" t="s">
        <v>907</v>
      </c>
      <c r="C60" s="1293"/>
      <c r="D60" s="1294"/>
      <c r="E60" s="1295" t="s">
        <v>895</v>
      </c>
      <c r="F60" s="1296"/>
      <c r="G60" s="1297"/>
    </row>
    <row r="61" spans="1:7" s="2" customFormat="1" ht="21" customHeight="1">
      <c r="A61" s="1298" t="s">
        <v>67</v>
      </c>
      <c r="B61" s="24" t="s">
        <v>295</v>
      </c>
      <c r="C61" s="3" t="s">
        <v>611</v>
      </c>
      <c r="D61" s="657" t="s">
        <v>296</v>
      </c>
      <c r="E61" s="25" t="s">
        <v>893</v>
      </c>
      <c r="F61" s="416" t="s">
        <v>909</v>
      </c>
      <c r="G61" s="417" t="s">
        <v>297</v>
      </c>
    </row>
    <row r="62" spans="1:7" s="2" customFormat="1" ht="21" customHeight="1">
      <c r="A62" s="1298"/>
      <c r="B62" s="7"/>
      <c r="C62" s="7"/>
      <c r="D62" s="658"/>
      <c r="E62" s="22"/>
      <c r="F62" s="418" t="s">
        <v>910</v>
      </c>
      <c r="G62" s="22"/>
    </row>
    <row r="63" spans="1:7" ht="21" customHeight="1">
      <c r="A63" s="26"/>
      <c r="B63" s="26"/>
      <c r="C63" s="26"/>
      <c r="D63" s="659"/>
      <c r="E63" s="14"/>
      <c r="F63" s="419" t="s">
        <v>911</v>
      </c>
      <c r="G63" s="14"/>
    </row>
    <row r="64" spans="1:9" ht="21.75" customHeight="1">
      <c r="A64" s="136" t="s">
        <v>553</v>
      </c>
      <c r="B64" s="387" t="s">
        <v>98</v>
      </c>
      <c r="C64" s="643" t="s">
        <v>98</v>
      </c>
      <c r="D64" s="72">
        <v>5300</v>
      </c>
      <c r="E64" s="95" t="s">
        <v>98</v>
      </c>
      <c r="F64" s="95" t="s">
        <v>98</v>
      </c>
      <c r="G64" s="63">
        <v>8000</v>
      </c>
      <c r="H64" s="8">
        <f>+D64-G64</f>
        <v>-2700</v>
      </c>
      <c r="I64" s="8">
        <f>+H64*100/D64</f>
        <v>-50.943396226415096</v>
      </c>
    </row>
    <row r="65" spans="1:9" ht="21.75" customHeight="1">
      <c r="A65" s="136" t="s">
        <v>32</v>
      </c>
      <c r="B65" s="387" t="s">
        <v>98</v>
      </c>
      <c r="C65" s="643" t="s">
        <v>98</v>
      </c>
      <c r="D65" s="643" t="s">
        <v>98</v>
      </c>
      <c r="E65" s="369">
        <v>3000</v>
      </c>
      <c r="F65" s="610">
        <v>100</v>
      </c>
      <c r="G65" s="95" t="s">
        <v>98</v>
      </c>
      <c r="H65" s="8" t="e">
        <f aca="true" t="shared" si="2" ref="H65:H70">+G65-E65</f>
        <v>#VALUE!</v>
      </c>
      <c r="I65" s="8" t="e">
        <f aca="true" t="shared" si="3" ref="I65:I70">+H65*100/E65</f>
        <v>#VALUE!</v>
      </c>
    </row>
    <row r="66" spans="1:9" ht="21.75" customHeight="1">
      <c r="A66" s="136" t="s">
        <v>33</v>
      </c>
      <c r="B66" s="387" t="s">
        <v>98</v>
      </c>
      <c r="C66" s="643" t="s">
        <v>98</v>
      </c>
      <c r="D66" s="643" t="s">
        <v>98</v>
      </c>
      <c r="E66" s="369">
        <v>5000</v>
      </c>
      <c r="F66" s="610">
        <v>100</v>
      </c>
      <c r="G66" s="95" t="s">
        <v>98</v>
      </c>
      <c r="H66" s="8" t="e">
        <f t="shared" si="2"/>
        <v>#VALUE!</v>
      </c>
      <c r="I66" s="8" t="e">
        <f t="shared" si="3"/>
        <v>#VALUE!</v>
      </c>
    </row>
    <row r="67" spans="1:9" ht="21.75" customHeight="1">
      <c r="A67" s="136" t="s">
        <v>34</v>
      </c>
      <c r="B67" s="387" t="s">
        <v>98</v>
      </c>
      <c r="C67" s="643" t="s">
        <v>98</v>
      </c>
      <c r="D67" s="643" t="s">
        <v>98</v>
      </c>
      <c r="E67" s="369">
        <v>9000</v>
      </c>
      <c r="F67" s="610">
        <f>+I67</f>
        <v>-11.11111111111111</v>
      </c>
      <c r="G67" s="63">
        <v>10000</v>
      </c>
      <c r="H67" s="8">
        <f>+E67-G67</f>
        <v>-1000</v>
      </c>
      <c r="I67" s="8">
        <f>+H67*100/E67</f>
        <v>-11.11111111111111</v>
      </c>
    </row>
    <row r="68" spans="1:9" ht="21.75" customHeight="1">
      <c r="A68" s="136" t="s">
        <v>35</v>
      </c>
      <c r="B68" s="387" t="s">
        <v>98</v>
      </c>
      <c r="C68" s="643" t="s">
        <v>98</v>
      </c>
      <c r="D68" s="643" t="s">
        <v>98</v>
      </c>
      <c r="E68" s="369">
        <v>10000</v>
      </c>
      <c r="F68" s="610">
        <f>+I68</f>
        <v>20</v>
      </c>
      <c r="G68" s="63">
        <v>12000</v>
      </c>
      <c r="H68" s="8">
        <f t="shared" si="2"/>
        <v>2000</v>
      </c>
      <c r="I68" s="8">
        <f t="shared" si="3"/>
        <v>20</v>
      </c>
    </row>
    <row r="69" spans="1:9" ht="21.75" customHeight="1">
      <c r="A69" s="136" t="s">
        <v>36</v>
      </c>
      <c r="B69" s="387" t="s">
        <v>98</v>
      </c>
      <c r="C69" s="643" t="s">
        <v>98</v>
      </c>
      <c r="D69" s="643" t="s">
        <v>98</v>
      </c>
      <c r="E69" s="369">
        <v>10000</v>
      </c>
      <c r="F69" s="610">
        <v>100</v>
      </c>
      <c r="G69" s="460" t="s">
        <v>98</v>
      </c>
      <c r="H69" s="8" t="e">
        <f t="shared" si="2"/>
        <v>#VALUE!</v>
      </c>
      <c r="I69" s="8" t="e">
        <f t="shared" si="3"/>
        <v>#VALUE!</v>
      </c>
    </row>
    <row r="70" spans="1:9" ht="21.75" customHeight="1">
      <c r="A70" s="100" t="s">
        <v>795</v>
      </c>
      <c r="B70" s="387" t="s">
        <v>98</v>
      </c>
      <c r="C70" s="387" t="s">
        <v>98</v>
      </c>
      <c r="D70" s="387" t="s">
        <v>98</v>
      </c>
      <c r="E70" s="387" t="s">
        <v>98</v>
      </c>
      <c r="F70" s="460" t="s">
        <v>98</v>
      </c>
      <c r="G70" s="88">
        <v>20000</v>
      </c>
      <c r="H70" s="8" t="e">
        <f t="shared" si="2"/>
        <v>#VALUE!</v>
      </c>
      <c r="I70" s="8" t="e">
        <f t="shared" si="3"/>
        <v>#VALUE!</v>
      </c>
    </row>
    <row r="71" spans="1:9" ht="21.75" customHeight="1">
      <c r="A71" s="281" t="s">
        <v>914</v>
      </c>
      <c r="B71" s="341">
        <f>+B51+B55+B56</f>
        <v>192146</v>
      </c>
      <c r="C71" s="376" t="s">
        <v>98</v>
      </c>
      <c r="D71" s="555">
        <f>+D51+D64</f>
        <v>267992</v>
      </c>
      <c r="E71" s="450">
        <f>+E52+E54+E65+E66+E67+E68+E69</f>
        <v>375400</v>
      </c>
      <c r="F71" s="146">
        <f>+I71</f>
        <v>-29.481477059016687</v>
      </c>
      <c r="G71" s="48">
        <f>+G52+G53+G64+G67+G68+G70</f>
        <v>347000</v>
      </c>
      <c r="H71" s="8">
        <f>+D71-G71</f>
        <v>-79008</v>
      </c>
      <c r="I71" s="8">
        <f>+H71*100/D71</f>
        <v>-29.481477059016687</v>
      </c>
    </row>
    <row r="72" spans="1:7" ht="21" customHeight="1">
      <c r="A72" s="237" t="s">
        <v>833</v>
      </c>
      <c r="B72" s="238"/>
      <c r="C72" s="238"/>
      <c r="D72" s="762"/>
      <c r="E72" s="239"/>
      <c r="F72" s="238"/>
      <c r="G72" s="473"/>
    </row>
    <row r="73" spans="1:7" ht="21" customHeight="1">
      <c r="A73" s="235" t="s">
        <v>241</v>
      </c>
      <c r="B73" s="240"/>
      <c r="C73" s="62"/>
      <c r="D73" s="92">
        <v>401403.52</v>
      </c>
      <c r="E73" s="241"/>
      <c r="F73" s="240"/>
      <c r="G73" s="474"/>
    </row>
    <row r="74" spans="1:9" s="107" customFormat="1" ht="21" customHeight="1">
      <c r="A74" s="90" t="s">
        <v>671</v>
      </c>
      <c r="B74" s="378" t="s">
        <v>98</v>
      </c>
      <c r="C74" s="378" t="s">
        <v>98</v>
      </c>
      <c r="D74" s="378" t="s">
        <v>98</v>
      </c>
      <c r="E74" s="384">
        <v>132160</v>
      </c>
      <c r="F74" s="608">
        <f>+I74</f>
        <v>-29.17675544794189</v>
      </c>
      <c r="G74" s="63">
        <v>93600</v>
      </c>
      <c r="H74" s="619">
        <f>+G74-E74</f>
        <v>-38560</v>
      </c>
      <c r="I74" s="619">
        <f>+H74*100/E74</f>
        <v>-29.17675544794189</v>
      </c>
    </row>
    <row r="75" spans="1:9" s="107" customFormat="1" ht="21" customHeight="1">
      <c r="A75" s="90" t="s">
        <v>796</v>
      </c>
      <c r="B75" s="378" t="s">
        <v>98</v>
      </c>
      <c r="C75" s="378" t="s">
        <v>98</v>
      </c>
      <c r="D75" s="378" t="s">
        <v>98</v>
      </c>
      <c r="E75" s="384">
        <v>374400</v>
      </c>
      <c r="F75" s="608">
        <f>+I75</f>
        <v>-11.11111111111111</v>
      </c>
      <c r="G75" s="63">
        <v>332800</v>
      </c>
      <c r="H75" s="619">
        <f>+G75-E75</f>
        <v>-41600</v>
      </c>
      <c r="I75" s="619">
        <f>+H75*100/E75</f>
        <v>-11.11111111111111</v>
      </c>
    </row>
    <row r="76" spans="1:9" s="107" customFormat="1" ht="21" customHeight="1">
      <c r="A76" s="1013" t="s">
        <v>242</v>
      </c>
      <c r="B76" s="373" t="s">
        <v>98</v>
      </c>
      <c r="C76" s="373" t="s">
        <v>98</v>
      </c>
      <c r="D76" s="373" t="s">
        <v>98</v>
      </c>
      <c r="E76" s="405">
        <v>20000</v>
      </c>
      <c r="F76" s="785" t="s">
        <v>1</v>
      </c>
      <c r="G76" s="88">
        <v>20000</v>
      </c>
      <c r="H76" s="619">
        <f>+G76-E76</f>
        <v>0</v>
      </c>
      <c r="I76" s="619">
        <f>+H76*100/E76</f>
        <v>0</v>
      </c>
    </row>
    <row r="77" spans="1:9" ht="21" customHeight="1">
      <c r="A77" s="505" t="s">
        <v>933</v>
      </c>
      <c r="B77" s="282" t="s">
        <v>98</v>
      </c>
      <c r="C77" s="376" t="s">
        <v>98</v>
      </c>
      <c r="D77" s="1120">
        <f>+D73</f>
        <v>401403.52</v>
      </c>
      <c r="E77" s="447">
        <f>+E74+E75+E76</f>
        <v>526560</v>
      </c>
      <c r="F77" s="622">
        <f>+I77</f>
        <v>-11.20978709902693</v>
      </c>
      <c r="G77" s="48">
        <f>+G74+G75+G76</f>
        <v>446400</v>
      </c>
      <c r="H77" s="619">
        <f>+D77-G77</f>
        <v>-44996.47999999998</v>
      </c>
      <c r="I77" s="619">
        <f>+H77*100/D77</f>
        <v>-11.20978709902693</v>
      </c>
    </row>
    <row r="78" spans="1:9" ht="21" customHeight="1">
      <c r="A78" s="319" t="s">
        <v>52</v>
      </c>
      <c r="B78" s="331">
        <f>+B71</f>
        <v>192146</v>
      </c>
      <c r="C78" s="362" t="s">
        <v>98</v>
      </c>
      <c r="D78" s="1121">
        <f>+D71+D77</f>
        <v>669395.52</v>
      </c>
      <c r="E78" s="273">
        <f>+E71+E77</f>
        <v>901960</v>
      </c>
      <c r="F78" s="1180">
        <f>+I78</f>
        <v>-18.52484462399748</v>
      </c>
      <c r="G78" s="314">
        <f>+G71+G77</f>
        <v>793400</v>
      </c>
      <c r="H78" s="619">
        <f>+D78-G78</f>
        <v>-124004.47999999998</v>
      </c>
      <c r="I78" s="619">
        <f>+H78*100/D78</f>
        <v>-18.52484462399748</v>
      </c>
    </row>
    <row r="79" spans="1:9" s="12" customFormat="1" ht="21" customHeight="1">
      <c r="A79" s="40" t="s">
        <v>101</v>
      </c>
      <c r="B79" s="122">
        <f>+B78</f>
        <v>192146</v>
      </c>
      <c r="C79" s="361" t="s">
        <v>98</v>
      </c>
      <c r="D79" s="664">
        <f>+D78</f>
        <v>669395.52</v>
      </c>
      <c r="E79" s="445">
        <f>+E78</f>
        <v>901960</v>
      </c>
      <c r="F79" s="609">
        <f>+I79</f>
        <v>-18.52484462399748</v>
      </c>
      <c r="G79" s="269">
        <f>+G78</f>
        <v>793400</v>
      </c>
      <c r="H79" s="619">
        <f>+D79-G79</f>
        <v>-124004.47999999998</v>
      </c>
      <c r="I79" s="619">
        <f>+H79*100/D79</f>
        <v>-18.52484462399748</v>
      </c>
    </row>
    <row r="80" spans="1:7" s="10" customFormat="1" ht="21" customHeight="1">
      <c r="A80" s="96" t="s">
        <v>718</v>
      </c>
      <c r="B80" s="802"/>
      <c r="C80" s="315"/>
      <c r="D80" s="97"/>
      <c r="E80" s="880"/>
      <c r="F80" s="881"/>
      <c r="G80" s="191"/>
    </row>
    <row r="81" spans="1:7" s="10" customFormat="1" ht="21" customHeight="1">
      <c r="A81" s="77" t="s">
        <v>719</v>
      </c>
      <c r="B81" s="184"/>
      <c r="C81" s="316"/>
      <c r="D81" s="64"/>
      <c r="E81" s="466"/>
      <c r="F81" s="205"/>
      <c r="G81" s="188"/>
    </row>
    <row r="82" spans="1:7" s="10" customFormat="1" ht="21" customHeight="1">
      <c r="A82" s="77" t="s">
        <v>873</v>
      </c>
      <c r="B82" s="90"/>
      <c r="C82" s="90"/>
      <c r="D82" s="763"/>
      <c r="E82" s="188"/>
      <c r="F82" s="189"/>
      <c r="G82" s="188"/>
    </row>
    <row r="83" spans="1:7" s="10" customFormat="1" ht="22.5" customHeight="1">
      <c r="A83" s="102" t="s">
        <v>797</v>
      </c>
      <c r="B83" s="63"/>
      <c r="C83" s="102"/>
      <c r="D83" s="743"/>
      <c r="E83" s="190"/>
      <c r="F83" s="271"/>
      <c r="G83" s="188"/>
    </row>
    <row r="84" spans="1:9" s="10" customFormat="1" ht="22.5" customHeight="1">
      <c r="A84" s="137" t="s">
        <v>798</v>
      </c>
      <c r="B84" s="882" t="s">
        <v>98</v>
      </c>
      <c r="C84" s="882" t="s">
        <v>98</v>
      </c>
      <c r="D84" s="882" t="s">
        <v>98</v>
      </c>
      <c r="E84" s="882" t="s">
        <v>98</v>
      </c>
      <c r="F84" s="882" t="s">
        <v>98</v>
      </c>
      <c r="G84" s="679">
        <v>24000</v>
      </c>
      <c r="H84" s="767"/>
      <c r="I84" s="20"/>
    </row>
    <row r="85" spans="1:9" s="10" customFormat="1" ht="22.5" customHeight="1">
      <c r="A85" s="117"/>
      <c r="B85" s="868"/>
      <c r="C85" s="868"/>
      <c r="D85" s="430"/>
      <c r="E85" s="36"/>
      <c r="F85" s="868"/>
      <c r="G85" s="1024">
        <v>43</v>
      </c>
      <c r="H85" s="767"/>
      <c r="I85" s="20"/>
    </row>
    <row r="86" spans="1:9" s="12" customFormat="1" ht="21" customHeight="1">
      <c r="A86" s="179"/>
      <c r="B86" s="366"/>
      <c r="C86" s="459"/>
      <c r="D86" s="320"/>
      <c r="E86" s="524"/>
      <c r="F86" s="523"/>
      <c r="G86" s="819"/>
      <c r="H86" s="867"/>
      <c r="I86" s="867"/>
    </row>
    <row r="87" spans="1:9" s="2" customFormat="1" ht="21" customHeight="1">
      <c r="A87" s="3" t="s">
        <v>899</v>
      </c>
      <c r="B87" s="1293" t="s">
        <v>907</v>
      </c>
      <c r="C87" s="1293"/>
      <c r="D87" s="1294"/>
      <c r="E87" s="1295" t="s">
        <v>895</v>
      </c>
      <c r="F87" s="1296"/>
      <c r="G87" s="1297"/>
      <c r="H87" s="8" t="e">
        <f>+G87-E87</f>
        <v>#VALUE!</v>
      </c>
      <c r="I87" s="8" t="e">
        <f>+H87*100/E87</f>
        <v>#VALUE!</v>
      </c>
    </row>
    <row r="88" spans="1:9" s="2" customFormat="1" ht="21" customHeight="1">
      <c r="A88" s="1298" t="s">
        <v>67</v>
      </c>
      <c r="B88" s="24" t="s">
        <v>295</v>
      </c>
      <c r="C88" s="3" t="s">
        <v>611</v>
      </c>
      <c r="D88" s="657" t="s">
        <v>296</v>
      </c>
      <c r="E88" s="25" t="s">
        <v>893</v>
      </c>
      <c r="F88" s="416" t="s">
        <v>909</v>
      </c>
      <c r="G88" s="417" t="s">
        <v>297</v>
      </c>
      <c r="H88" s="8" t="e">
        <f>+G88-E88</f>
        <v>#VALUE!</v>
      </c>
      <c r="I88" s="8" t="e">
        <f>+H88*100/E88</f>
        <v>#VALUE!</v>
      </c>
    </row>
    <row r="89" spans="1:9" s="2" customFormat="1" ht="21" customHeight="1">
      <c r="A89" s="1298"/>
      <c r="B89" s="7"/>
      <c r="C89" s="7"/>
      <c r="D89" s="658"/>
      <c r="E89" s="22"/>
      <c r="F89" s="418" t="s">
        <v>910</v>
      </c>
      <c r="G89" s="22"/>
      <c r="H89" s="8">
        <f>+G89-E89</f>
        <v>0</v>
      </c>
      <c r="I89" s="8" t="e">
        <f>+H89*100/E89</f>
        <v>#DIV/0!</v>
      </c>
    </row>
    <row r="90" spans="1:9" ht="21" customHeight="1">
      <c r="A90" s="26"/>
      <c r="B90" s="26"/>
      <c r="C90" s="26"/>
      <c r="D90" s="659"/>
      <c r="E90" s="14"/>
      <c r="F90" s="419" t="s">
        <v>911</v>
      </c>
      <c r="G90" s="14"/>
      <c r="H90" s="8">
        <f>+G90-E90</f>
        <v>0</v>
      </c>
      <c r="I90" s="8" t="e">
        <f>+H90*100/E90</f>
        <v>#DIV/0!</v>
      </c>
    </row>
    <row r="91" spans="1:7" s="10" customFormat="1" ht="21" customHeight="1">
      <c r="A91" s="875" t="s">
        <v>262</v>
      </c>
      <c r="B91" s="875"/>
      <c r="C91" s="875"/>
      <c r="D91" s="97"/>
      <c r="E91" s="876"/>
      <c r="F91" s="877"/>
      <c r="G91" s="191"/>
    </row>
    <row r="92" spans="1:9" s="12" customFormat="1" ht="21" customHeight="1">
      <c r="A92" s="150" t="s">
        <v>670</v>
      </c>
      <c r="B92" s="378" t="s">
        <v>98</v>
      </c>
      <c r="C92" s="378" t="s">
        <v>98</v>
      </c>
      <c r="D92" s="378" t="s">
        <v>98</v>
      </c>
      <c r="E92" s="452">
        <v>27000</v>
      </c>
      <c r="F92" s="608">
        <f>+H92</f>
        <v>-100</v>
      </c>
      <c r="G92" s="95" t="s">
        <v>98</v>
      </c>
      <c r="H92" s="34">
        <f>-E92*100/E92</f>
        <v>-100</v>
      </c>
      <c r="I92" s="34"/>
    </row>
    <row r="93" spans="1:9" s="12" customFormat="1" ht="21" customHeight="1">
      <c r="A93" s="878" t="s">
        <v>490</v>
      </c>
      <c r="B93" s="373" t="s">
        <v>98</v>
      </c>
      <c r="C93" s="373" t="s">
        <v>98</v>
      </c>
      <c r="D93" s="373" t="s">
        <v>98</v>
      </c>
      <c r="E93" s="879">
        <v>5970</v>
      </c>
      <c r="F93" s="785">
        <f>+H93</f>
        <v>-100</v>
      </c>
      <c r="G93" s="308" t="s">
        <v>98</v>
      </c>
      <c r="H93" s="34">
        <f>-E93*100/E93</f>
        <v>-100</v>
      </c>
      <c r="I93" s="34"/>
    </row>
    <row r="94" spans="1:9" ht="21" customHeight="1">
      <c r="A94" s="505" t="s">
        <v>921</v>
      </c>
      <c r="B94" s="282" t="s">
        <v>98</v>
      </c>
      <c r="C94" s="282" t="s">
        <v>98</v>
      </c>
      <c r="D94" s="282" t="s">
        <v>98</v>
      </c>
      <c r="E94" s="447">
        <f>+E92+E93</f>
        <v>32970</v>
      </c>
      <c r="F94" s="1181">
        <f>+I94</f>
        <v>-27.206551410373066</v>
      </c>
      <c r="G94" s="48">
        <f>+G84</f>
        <v>24000</v>
      </c>
      <c r="H94" s="8">
        <f>+G94-E94</f>
        <v>-8970</v>
      </c>
      <c r="I94" s="8">
        <f>+H94*100/E94</f>
        <v>-27.206551410373066</v>
      </c>
    </row>
    <row r="95" spans="1:9" s="12" customFormat="1" ht="21" customHeight="1">
      <c r="A95" s="40" t="s">
        <v>257</v>
      </c>
      <c r="B95" s="120" t="s">
        <v>98</v>
      </c>
      <c r="C95" s="120" t="s">
        <v>98</v>
      </c>
      <c r="D95" s="120" t="s">
        <v>98</v>
      </c>
      <c r="E95" s="445">
        <f>+E94</f>
        <v>32970</v>
      </c>
      <c r="F95" s="938">
        <f>+I95</f>
        <v>-27.206551410373066</v>
      </c>
      <c r="G95" s="269">
        <f>+G94</f>
        <v>24000</v>
      </c>
      <c r="H95" s="8">
        <f>+G95-E95</f>
        <v>-8970</v>
      </c>
      <c r="I95" s="8">
        <f>+H95*100/E95</f>
        <v>-27.206551410373066</v>
      </c>
    </row>
    <row r="96" spans="1:7" ht="21" customHeight="1">
      <c r="A96" s="58" t="s">
        <v>720</v>
      </c>
      <c r="B96" s="58"/>
      <c r="C96" s="204"/>
      <c r="D96" s="869"/>
      <c r="E96" s="58"/>
      <c r="F96" s="133"/>
      <c r="G96" s="783"/>
    </row>
    <row r="97" spans="1:9" ht="21" customHeight="1">
      <c r="A97" s="60" t="s">
        <v>263</v>
      </c>
      <c r="B97" s="60"/>
      <c r="C97" s="299"/>
      <c r="D97" s="728"/>
      <c r="E97" s="60"/>
      <c r="F97" s="134"/>
      <c r="G97" s="103"/>
      <c r="I97" s="766"/>
    </row>
    <row r="98" spans="1:7" ht="21" customHeight="1">
      <c r="A98" s="76" t="s">
        <v>264</v>
      </c>
      <c r="B98" s="74"/>
      <c r="C98" s="302"/>
      <c r="D98" s="764" t="s">
        <v>896</v>
      </c>
      <c r="E98" s="74"/>
      <c r="F98" s="139"/>
      <c r="G98" s="103"/>
    </row>
    <row r="99" spans="1:9" ht="21" customHeight="1">
      <c r="A99" s="90" t="s">
        <v>800</v>
      </c>
      <c r="B99" s="378" t="s">
        <v>98</v>
      </c>
      <c r="C99" s="378" t="s">
        <v>98</v>
      </c>
      <c r="D99" s="72">
        <v>232000</v>
      </c>
      <c r="E99" s="384">
        <v>208000</v>
      </c>
      <c r="F99" s="409">
        <f>+I99</f>
        <v>24.137931034482758</v>
      </c>
      <c r="G99" s="63">
        <v>176000</v>
      </c>
      <c r="H99" s="8">
        <f>+D99-G99</f>
        <v>56000</v>
      </c>
      <c r="I99" s="8">
        <f>+H99*100/D99</f>
        <v>24.137931034482758</v>
      </c>
    </row>
    <row r="100" spans="1:9" ht="21" customHeight="1">
      <c r="A100" s="461" t="s">
        <v>801</v>
      </c>
      <c r="B100" s="378" t="s">
        <v>98</v>
      </c>
      <c r="C100" s="378" t="s">
        <v>98</v>
      </c>
      <c r="D100" s="72">
        <v>380000</v>
      </c>
      <c r="E100" s="384">
        <v>380000</v>
      </c>
      <c r="F100" s="409">
        <f>+I100</f>
        <v>3.1578947368421053</v>
      </c>
      <c r="G100" s="63">
        <v>368000</v>
      </c>
      <c r="H100" s="8">
        <f>+D100-G100</f>
        <v>12000</v>
      </c>
      <c r="I100" s="8">
        <f>+H100*100/D100</f>
        <v>3.1578947368421053</v>
      </c>
    </row>
    <row r="101" spans="1:9" ht="21" customHeight="1">
      <c r="A101" s="90" t="s">
        <v>354</v>
      </c>
      <c r="B101" s="378" t="s">
        <v>98</v>
      </c>
      <c r="C101" s="378" t="s">
        <v>98</v>
      </c>
      <c r="D101" s="72">
        <v>32000</v>
      </c>
      <c r="E101" s="384">
        <v>28000</v>
      </c>
      <c r="F101" s="409">
        <f>+I101</f>
        <v>25</v>
      </c>
      <c r="G101" s="63">
        <v>24000</v>
      </c>
      <c r="H101" s="8">
        <f>+D101-G101</f>
        <v>8000</v>
      </c>
      <c r="I101" s="8">
        <f>+H101*100/D101</f>
        <v>25</v>
      </c>
    </row>
    <row r="102" spans="1:9" ht="21.75" customHeight="1">
      <c r="A102" s="90" t="s">
        <v>802</v>
      </c>
      <c r="B102" s="378" t="s">
        <v>98</v>
      </c>
      <c r="C102" s="378" t="s">
        <v>98</v>
      </c>
      <c r="D102" s="92">
        <v>100000</v>
      </c>
      <c r="E102" s="384">
        <v>104000</v>
      </c>
      <c r="F102" s="409">
        <f>+I102</f>
        <v>28</v>
      </c>
      <c r="G102" s="63">
        <v>72000</v>
      </c>
      <c r="H102" s="8">
        <f>+D102-G102</f>
        <v>28000</v>
      </c>
      <c r="I102" s="8">
        <f>+H102*100/D102</f>
        <v>28</v>
      </c>
    </row>
    <row r="103" spans="1:9" ht="21.75" customHeight="1">
      <c r="A103" s="62" t="s">
        <v>803</v>
      </c>
      <c r="B103" s="378" t="s">
        <v>98</v>
      </c>
      <c r="C103" s="378" t="s">
        <v>98</v>
      </c>
      <c r="D103" s="378" t="s">
        <v>98</v>
      </c>
      <c r="E103" s="384">
        <v>20000</v>
      </c>
      <c r="F103" s="608" t="s">
        <v>1</v>
      </c>
      <c r="G103" s="63">
        <v>20000</v>
      </c>
      <c r="H103" s="8">
        <f>+G103-E103</f>
        <v>0</v>
      </c>
      <c r="I103" s="8">
        <f aca="true" t="shared" si="4" ref="I103:I109">+H103*100/E103</f>
        <v>0</v>
      </c>
    </row>
    <row r="104" spans="1:9" ht="21.75" customHeight="1">
      <c r="A104" s="62" t="s">
        <v>826</v>
      </c>
      <c r="B104" s="378"/>
      <c r="C104" s="378"/>
      <c r="D104" s="378"/>
      <c r="E104" s="384"/>
      <c r="F104" s="409"/>
      <c r="G104" s="63"/>
      <c r="H104" s="8">
        <f>+G104-E104</f>
        <v>0</v>
      </c>
      <c r="I104" s="8" t="e">
        <f t="shared" si="4"/>
        <v>#DIV/0!</v>
      </c>
    </row>
    <row r="105" spans="1:9" ht="21.75" customHeight="1">
      <c r="A105" s="62" t="s">
        <v>660</v>
      </c>
      <c r="B105" s="378" t="s">
        <v>98</v>
      </c>
      <c r="C105" s="378" t="s">
        <v>98</v>
      </c>
      <c r="D105" s="378" t="s">
        <v>98</v>
      </c>
      <c r="E105" s="383">
        <v>10000</v>
      </c>
      <c r="F105" s="608" t="s">
        <v>1</v>
      </c>
      <c r="G105" s="63">
        <v>10000</v>
      </c>
      <c r="H105" s="8">
        <f>+G105-E105</f>
        <v>0</v>
      </c>
      <c r="I105" s="8">
        <f t="shared" si="4"/>
        <v>0</v>
      </c>
    </row>
    <row r="106" spans="1:9" ht="21.75" customHeight="1">
      <c r="A106" s="86" t="s">
        <v>355</v>
      </c>
      <c r="B106" s="378" t="s">
        <v>98</v>
      </c>
      <c r="C106" s="378" t="s">
        <v>98</v>
      </c>
      <c r="D106" s="378" t="s">
        <v>98</v>
      </c>
      <c r="E106" s="378" t="s">
        <v>98</v>
      </c>
      <c r="F106" s="378" t="s">
        <v>98</v>
      </c>
      <c r="G106" s="63">
        <v>100000</v>
      </c>
      <c r="H106" s="8" t="e">
        <f>+G106-E106</f>
        <v>#VALUE!</v>
      </c>
      <c r="I106" s="8" t="e">
        <f t="shared" si="4"/>
        <v>#VALUE!</v>
      </c>
    </row>
    <row r="107" spans="1:9" ht="21.75" customHeight="1">
      <c r="A107" s="220" t="s">
        <v>804</v>
      </c>
      <c r="B107" s="373"/>
      <c r="C107" s="373"/>
      <c r="D107" s="373"/>
      <c r="E107" s="870"/>
      <c r="F107" s="785"/>
      <c r="G107" s="88"/>
      <c r="H107" s="8">
        <f>+G107-E107</f>
        <v>0</v>
      </c>
      <c r="I107" s="8" t="e">
        <f t="shared" si="4"/>
        <v>#DIV/0!</v>
      </c>
    </row>
    <row r="108" spans="1:9" s="10" customFormat="1" ht="21.75" customHeight="1">
      <c r="A108" s="40" t="s">
        <v>105</v>
      </c>
      <c r="B108" s="120" t="s">
        <v>98</v>
      </c>
      <c r="C108" s="379" t="s">
        <v>98</v>
      </c>
      <c r="D108" s="379">
        <f>+D99+D100+D101+D102</f>
        <v>744000</v>
      </c>
      <c r="E108" s="453">
        <f>+E99+E100+E101+E102+E103+E105</f>
        <v>750000</v>
      </c>
      <c r="F108" s="347">
        <f>+I108</f>
        <v>-2.6666666666666665</v>
      </c>
      <c r="G108" s="269">
        <f>+G99+G100+G101+G102+G103+G105+G106</f>
        <v>770000</v>
      </c>
      <c r="H108" s="8">
        <f>+E108-G108</f>
        <v>-20000</v>
      </c>
      <c r="I108" s="8">
        <f t="shared" si="4"/>
        <v>-2.6666666666666665</v>
      </c>
    </row>
    <row r="109" spans="1:9" s="33" customFormat="1" ht="21.75" customHeight="1">
      <c r="A109" s="50" t="s">
        <v>932</v>
      </c>
      <c r="B109" s="330">
        <f>+B79</f>
        <v>192146</v>
      </c>
      <c r="C109" s="342" t="s">
        <v>98</v>
      </c>
      <c r="D109" s="342">
        <f>+D79+D108</f>
        <v>1413395.52</v>
      </c>
      <c r="E109" s="468">
        <f>+E79+E95+E108</f>
        <v>1684930</v>
      </c>
      <c r="F109" s="606">
        <f>+I109</f>
        <v>5.788371030250515</v>
      </c>
      <c r="G109" s="270">
        <f>+G79+G95+G108</f>
        <v>1587400</v>
      </c>
      <c r="H109" s="8">
        <f>+E109-G109</f>
        <v>97530</v>
      </c>
      <c r="I109" s="8">
        <f t="shared" si="4"/>
        <v>5.788371030250515</v>
      </c>
    </row>
    <row r="110" spans="1:9" s="33" customFormat="1" ht="21.75" customHeight="1">
      <c r="A110" s="178"/>
      <c r="B110" s="365"/>
      <c r="C110" s="458"/>
      <c r="D110" s="820"/>
      <c r="E110" s="812"/>
      <c r="F110" s="813"/>
      <c r="G110" s="344"/>
      <c r="H110" s="34"/>
      <c r="I110" s="34"/>
    </row>
    <row r="111" spans="1:9" s="33" customFormat="1" ht="21.75" customHeight="1">
      <c r="A111" s="28"/>
      <c r="B111" s="385"/>
      <c r="C111" s="186"/>
      <c r="D111" s="430"/>
      <c r="E111" s="815"/>
      <c r="F111" s="816"/>
      <c r="G111" s="119"/>
      <c r="H111" s="34"/>
      <c r="I111" s="34"/>
    </row>
    <row r="112" spans="1:9" s="33" customFormat="1" ht="21.75" customHeight="1">
      <c r="A112" s="28"/>
      <c r="B112" s="385"/>
      <c r="C112" s="186"/>
      <c r="D112" s="430"/>
      <c r="E112" s="815"/>
      <c r="F112" s="816"/>
      <c r="G112" s="1024">
        <v>44</v>
      </c>
      <c r="H112" s="34"/>
      <c r="I112" s="34"/>
    </row>
    <row r="113" spans="1:9" s="33" customFormat="1" ht="16.5" customHeight="1">
      <c r="A113" s="179"/>
      <c r="B113" s="366"/>
      <c r="C113" s="459"/>
      <c r="D113" s="822"/>
      <c r="E113" s="817"/>
      <c r="F113" s="818"/>
      <c r="G113" s="320"/>
      <c r="H113" s="34"/>
      <c r="I113" s="34"/>
    </row>
    <row r="114" spans="1:9" s="2" customFormat="1" ht="21" customHeight="1">
      <c r="A114" s="3" t="s">
        <v>899</v>
      </c>
      <c r="B114" s="1293" t="s">
        <v>907</v>
      </c>
      <c r="C114" s="1293"/>
      <c r="D114" s="1294"/>
      <c r="E114" s="1295" t="s">
        <v>895</v>
      </c>
      <c r="F114" s="1296"/>
      <c r="G114" s="1297"/>
      <c r="H114" s="8" t="e">
        <f>+G114-E114</f>
        <v>#VALUE!</v>
      </c>
      <c r="I114" s="8" t="e">
        <f>+H114*100/E114</f>
        <v>#VALUE!</v>
      </c>
    </row>
    <row r="115" spans="1:9" s="2" customFormat="1" ht="19.5" customHeight="1">
      <c r="A115" s="1298" t="s">
        <v>67</v>
      </c>
      <c r="B115" s="24" t="s">
        <v>295</v>
      </c>
      <c r="C115" s="3" t="s">
        <v>611</v>
      </c>
      <c r="D115" s="657" t="s">
        <v>296</v>
      </c>
      <c r="E115" s="25" t="s">
        <v>893</v>
      </c>
      <c r="F115" s="416" t="s">
        <v>909</v>
      </c>
      <c r="G115" s="417" t="s">
        <v>297</v>
      </c>
      <c r="H115" s="8" t="e">
        <f>+G115-E115</f>
        <v>#VALUE!</v>
      </c>
      <c r="I115" s="8" t="e">
        <f>+H115*100/E115</f>
        <v>#VALUE!</v>
      </c>
    </row>
    <row r="116" spans="1:9" s="2" customFormat="1" ht="18.75" customHeight="1">
      <c r="A116" s="1298"/>
      <c r="B116" s="7"/>
      <c r="C116" s="7"/>
      <c r="D116" s="658"/>
      <c r="E116" s="22"/>
      <c r="F116" s="418" t="s">
        <v>910</v>
      </c>
      <c r="G116" s="22"/>
      <c r="H116" s="8">
        <f>+G116-E116</f>
        <v>0</v>
      </c>
      <c r="I116" s="8" t="e">
        <f>+H116*100/E116</f>
        <v>#DIV/0!</v>
      </c>
    </row>
    <row r="117" spans="1:9" ht="15.75" customHeight="1">
      <c r="A117" s="26"/>
      <c r="B117" s="26"/>
      <c r="C117" s="26"/>
      <c r="D117" s="659"/>
      <c r="E117" s="14"/>
      <c r="F117" s="419" t="s">
        <v>911</v>
      </c>
      <c r="G117" s="14"/>
      <c r="H117" s="8">
        <f>+G117-E117</f>
        <v>0</v>
      </c>
      <c r="I117" s="8" t="e">
        <f>+H117*100/E117</f>
        <v>#DIV/0!</v>
      </c>
    </row>
    <row r="118" spans="1:8" s="12" customFormat="1" ht="19.5" customHeight="1">
      <c r="A118" s="706" t="s">
        <v>266</v>
      </c>
      <c r="B118" s="246"/>
      <c r="C118" s="303"/>
      <c r="D118" s="884"/>
      <c r="E118" s="246"/>
      <c r="F118" s="247"/>
      <c r="G118" s="885"/>
      <c r="H118" s="34"/>
    </row>
    <row r="119" spans="1:8" s="750" customFormat="1" ht="18.75" customHeight="1">
      <c r="A119" s="237" t="s">
        <v>721</v>
      </c>
      <c r="B119" s="723"/>
      <c r="C119" s="959"/>
      <c r="D119" s="960"/>
      <c r="E119" s="723"/>
      <c r="F119" s="723"/>
      <c r="G119" s="960"/>
      <c r="H119" s="961"/>
    </row>
    <row r="120" spans="1:8" s="750" customFormat="1" ht="18.75" customHeight="1">
      <c r="A120" s="89" t="s">
        <v>839</v>
      </c>
      <c r="B120" s="962"/>
      <c r="C120" s="963"/>
      <c r="D120" s="786"/>
      <c r="E120" s="962"/>
      <c r="F120" s="962"/>
      <c r="G120" s="786"/>
      <c r="H120" s="961"/>
    </row>
    <row r="121" spans="1:8" s="750" customFormat="1" ht="18.75" customHeight="1">
      <c r="A121" s="235" t="s">
        <v>243</v>
      </c>
      <c r="B121" s="962"/>
      <c r="C121" s="964">
        <v>10000</v>
      </c>
      <c r="D121" s="786"/>
      <c r="E121" s="962"/>
      <c r="F121" s="962"/>
      <c r="G121" s="786"/>
      <c r="H121" s="961"/>
    </row>
    <row r="122" spans="1:8" s="750" customFormat="1" ht="18.75" customHeight="1">
      <c r="A122" s="965" t="s">
        <v>748</v>
      </c>
      <c r="B122" s="641" t="s">
        <v>98</v>
      </c>
      <c r="C122" s="641" t="s">
        <v>98</v>
      </c>
      <c r="D122" s="641" t="s">
        <v>98</v>
      </c>
      <c r="E122" s="641" t="s">
        <v>98</v>
      </c>
      <c r="F122" s="641" t="s">
        <v>98</v>
      </c>
      <c r="G122" s="641" t="s">
        <v>98</v>
      </c>
      <c r="H122" s="961"/>
    </row>
    <row r="123" spans="1:8" s="750" customFormat="1" ht="18.75" customHeight="1">
      <c r="A123" s="966" t="s">
        <v>892</v>
      </c>
      <c r="B123" s="966"/>
      <c r="C123" s="711"/>
      <c r="D123" s="967"/>
      <c r="E123" s="966"/>
      <c r="F123" s="966"/>
      <c r="G123" s="966"/>
      <c r="H123" s="961"/>
    </row>
    <row r="124" spans="1:9" s="12" customFormat="1" ht="19.5" customHeight="1">
      <c r="A124" s="40" t="s">
        <v>106</v>
      </c>
      <c r="B124" s="120" t="s">
        <v>98</v>
      </c>
      <c r="C124" s="553">
        <f>+C121</f>
        <v>10000</v>
      </c>
      <c r="D124" s="686"/>
      <c r="E124" s="361" t="s">
        <v>98</v>
      </c>
      <c r="F124" s="361" t="s">
        <v>98</v>
      </c>
      <c r="G124" s="361" t="s">
        <v>98</v>
      </c>
      <c r="H124" s="34"/>
      <c r="I124" s="34"/>
    </row>
    <row r="125" spans="1:9" s="12" customFormat="1" ht="19.5" customHeight="1">
      <c r="A125" s="50" t="s">
        <v>99</v>
      </c>
      <c r="B125" s="121" t="s">
        <v>98</v>
      </c>
      <c r="C125" s="665">
        <f>+C124</f>
        <v>10000</v>
      </c>
      <c r="D125" s="699"/>
      <c r="E125" s="342" t="s">
        <v>98</v>
      </c>
      <c r="F125" s="342" t="s">
        <v>98</v>
      </c>
      <c r="G125" s="342" t="s">
        <v>98</v>
      </c>
      <c r="H125" s="34"/>
      <c r="I125" s="34"/>
    </row>
    <row r="126" spans="1:7" s="33" customFormat="1" ht="19.5" customHeight="1">
      <c r="A126" s="871" t="s">
        <v>267</v>
      </c>
      <c r="B126" s="538"/>
      <c r="C126" s="538"/>
      <c r="D126" s="872"/>
      <c r="E126" s="757"/>
      <c r="F126" s="873"/>
      <c r="G126" s="874"/>
    </row>
    <row r="127" spans="1:8" s="221" customFormat="1" ht="18.75" customHeight="1">
      <c r="A127" s="89" t="s">
        <v>723</v>
      </c>
      <c r="B127" s="89"/>
      <c r="C127" s="89"/>
      <c r="D127" s="758"/>
      <c r="E127" s="215"/>
      <c r="F127" s="400"/>
      <c r="G127" s="400"/>
      <c r="H127" s="230"/>
    </row>
    <row r="128" spans="1:8" s="221" customFormat="1" ht="18.75" customHeight="1">
      <c r="A128" s="89" t="s">
        <v>838</v>
      </c>
      <c r="B128" s="89"/>
      <c r="C128" s="89"/>
      <c r="D128" s="758"/>
      <c r="E128" s="215"/>
      <c r="F128" s="400"/>
      <c r="G128" s="400"/>
      <c r="H128" s="230"/>
    </row>
    <row r="129" spans="1:7" s="211" customFormat="1" ht="18.75" customHeight="1">
      <c r="A129" s="89" t="s">
        <v>836</v>
      </c>
      <c r="B129" s="233"/>
      <c r="C129" s="233"/>
      <c r="D129" s="759"/>
      <c r="E129" s="215"/>
      <c r="F129" s="403"/>
      <c r="G129" s="403"/>
    </row>
    <row r="130" spans="1:7" s="211" customFormat="1" ht="18.75" customHeight="1">
      <c r="A130" s="234" t="s">
        <v>237</v>
      </c>
      <c r="B130" s="234"/>
      <c r="C130" s="234"/>
      <c r="D130" s="758"/>
      <c r="E130" s="219"/>
      <c r="F130" s="404"/>
      <c r="G130" s="404"/>
    </row>
    <row r="131" spans="1:7" s="211" customFormat="1" ht="18.75" customHeight="1">
      <c r="A131" s="234" t="s">
        <v>917</v>
      </c>
      <c r="B131" s="234"/>
      <c r="C131" s="234"/>
      <c r="D131" s="758"/>
      <c r="E131" s="219"/>
      <c r="F131" s="404"/>
      <c r="G131" s="404"/>
    </row>
    <row r="132" spans="1:7" s="968" customFormat="1" ht="18.75" customHeight="1">
      <c r="A132" s="203" t="s">
        <v>657</v>
      </c>
      <c r="B132" s="378" t="s">
        <v>98</v>
      </c>
      <c r="C132" s="378" t="s">
        <v>98</v>
      </c>
      <c r="D132" s="713">
        <v>12000</v>
      </c>
      <c r="E132" s="641" t="s">
        <v>98</v>
      </c>
      <c r="F132" s="641" t="s">
        <v>98</v>
      </c>
      <c r="G132" s="641" t="s">
        <v>98</v>
      </c>
    </row>
    <row r="133" spans="1:7" s="968" customFormat="1" ht="18.75" customHeight="1">
      <c r="A133" s="225" t="s">
        <v>658</v>
      </c>
      <c r="B133" s="225"/>
      <c r="C133" s="711"/>
      <c r="D133" s="969"/>
      <c r="E133" s="225"/>
      <c r="F133" s="1271"/>
      <c r="G133" s="970"/>
    </row>
    <row r="134" spans="1:9" ht="19.5" customHeight="1">
      <c r="A134" s="281" t="s">
        <v>914</v>
      </c>
      <c r="B134" s="282" t="s">
        <v>98</v>
      </c>
      <c r="C134" s="282" t="s">
        <v>98</v>
      </c>
      <c r="D134" s="555">
        <f>+D132</f>
        <v>12000</v>
      </c>
      <c r="E134" s="346" t="s">
        <v>98</v>
      </c>
      <c r="F134" s="346" t="s">
        <v>98</v>
      </c>
      <c r="G134" s="346" t="s">
        <v>98</v>
      </c>
      <c r="H134" s="8"/>
      <c r="I134" s="8"/>
    </row>
    <row r="135" spans="1:9" ht="23.25" customHeight="1">
      <c r="A135" s="242" t="s">
        <v>52</v>
      </c>
      <c r="B135" s="243" t="s">
        <v>98</v>
      </c>
      <c r="C135" s="243" t="s">
        <v>98</v>
      </c>
      <c r="D135" s="1109">
        <f>+D134</f>
        <v>12000</v>
      </c>
      <c r="E135" s="446" t="s">
        <v>98</v>
      </c>
      <c r="F135" s="446" t="s">
        <v>98</v>
      </c>
      <c r="G135" s="446" t="s">
        <v>98</v>
      </c>
      <c r="H135" s="8"/>
      <c r="I135" s="8"/>
    </row>
    <row r="136" spans="1:9" s="12" customFormat="1" ht="23.25" customHeight="1">
      <c r="A136" s="40" t="s">
        <v>101</v>
      </c>
      <c r="B136" s="120" t="s">
        <v>98</v>
      </c>
      <c r="C136" s="120" t="s">
        <v>98</v>
      </c>
      <c r="D136" s="664">
        <f>+D135</f>
        <v>12000</v>
      </c>
      <c r="E136" s="329" t="s">
        <v>98</v>
      </c>
      <c r="F136" s="329" t="s">
        <v>98</v>
      </c>
      <c r="G136" s="329" t="s">
        <v>98</v>
      </c>
      <c r="H136" s="34"/>
      <c r="I136" s="34"/>
    </row>
    <row r="137" spans="1:9" s="750" customFormat="1" ht="18.75" customHeight="1">
      <c r="A137" s="519" t="s">
        <v>722</v>
      </c>
      <c r="B137" s="971"/>
      <c r="C137" s="971"/>
      <c r="D137" s="960"/>
      <c r="E137" s="972"/>
      <c r="F137" s="973"/>
      <c r="G137" s="960"/>
      <c r="H137" s="961"/>
      <c r="I137" s="961"/>
    </row>
    <row r="138" spans="1:9" s="750" customFormat="1" ht="18.75" customHeight="1">
      <c r="A138" s="213" t="s">
        <v>724</v>
      </c>
      <c r="B138" s="637"/>
      <c r="C138" s="637"/>
      <c r="D138" s="786"/>
      <c r="E138" s="974"/>
      <c r="F138" s="975"/>
      <c r="G138" s="786"/>
      <c r="H138" s="961"/>
      <c r="I138" s="961"/>
    </row>
    <row r="139" spans="1:9" s="750" customFormat="1" ht="18.75" customHeight="1">
      <c r="A139" s="976" t="s">
        <v>725</v>
      </c>
      <c r="B139" s="373" t="s">
        <v>98</v>
      </c>
      <c r="C139" s="977">
        <v>14000</v>
      </c>
      <c r="D139" s="1025">
        <v>15000</v>
      </c>
      <c r="E139" s="373" t="s">
        <v>98</v>
      </c>
      <c r="F139" s="373" t="s">
        <v>98</v>
      </c>
      <c r="G139" s="373" t="s">
        <v>98</v>
      </c>
      <c r="H139" s="961"/>
      <c r="I139" s="961"/>
    </row>
    <row r="140" spans="1:9" s="12" customFormat="1" ht="21" customHeight="1">
      <c r="A140" s="40" t="s">
        <v>456</v>
      </c>
      <c r="B140" s="120" t="s">
        <v>98</v>
      </c>
      <c r="C140" s="122">
        <f>+C139</f>
        <v>14000</v>
      </c>
      <c r="D140" s="1108">
        <f>+D139</f>
        <v>15000</v>
      </c>
      <c r="E140" s="329" t="s">
        <v>98</v>
      </c>
      <c r="F140" s="329" t="s">
        <v>98</v>
      </c>
      <c r="G140" s="329" t="s">
        <v>98</v>
      </c>
      <c r="H140" s="34"/>
      <c r="I140" s="34"/>
    </row>
    <row r="141" spans="1:9" ht="19.5" customHeight="1">
      <c r="A141" s="50" t="s">
        <v>934</v>
      </c>
      <c r="B141" s="121" t="s">
        <v>98</v>
      </c>
      <c r="C141" s="330">
        <f>+C140</f>
        <v>14000</v>
      </c>
      <c r="D141" s="54">
        <f>+D136+D140</f>
        <v>27000</v>
      </c>
      <c r="E141" s="342" t="s">
        <v>98</v>
      </c>
      <c r="F141" s="342" t="s">
        <v>98</v>
      </c>
      <c r="G141" s="342" t="s">
        <v>98</v>
      </c>
      <c r="H141" s="8"/>
      <c r="I141" s="8"/>
    </row>
    <row r="142" spans="1:9" ht="18.75" customHeight="1">
      <c r="A142" s="51" t="s">
        <v>935</v>
      </c>
      <c r="B142" s="332">
        <f>+B109</f>
        <v>192146</v>
      </c>
      <c r="C142" s="332">
        <f>+C44+C125+C141</f>
        <v>1611296.27</v>
      </c>
      <c r="D142" s="597">
        <f>+D109+D141</f>
        <v>1440395.52</v>
      </c>
      <c r="E142" s="444">
        <f>+E109</f>
        <v>1684930</v>
      </c>
      <c r="F142" s="414">
        <f>+I142</f>
        <v>-53.63605609728594</v>
      </c>
      <c r="G142" s="703">
        <f>+G44+G109</f>
        <v>2588660</v>
      </c>
      <c r="H142" s="8">
        <f>+E142-G142</f>
        <v>-903730</v>
      </c>
      <c r="I142" s="8">
        <f>+H142*100/E142</f>
        <v>-53.63605609728594</v>
      </c>
    </row>
    <row r="143" spans="1:9" s="12" customFormat="1" ht="21" customHeight="1">
      <c r="A143" s="28"/>
      <c r="B143" s="174"/>
      <c r="C143" s="174"/>
      <c r="D143" s="765"/>
      <c r="E143" s="119"/>
      <c r="F143" s="389"/>
      <c r="G143" s="1024">
        <v>45</v>
      </c>
      <c r="H143" s="34"/>
      <c r="I143" s="34"/>
    </row>
    <row r="154" ht="21">
      <c r="G154" s="1"/>
    </row>
  </sheetData>
  <sheetProtection/>
  <mergeCells count="19">
    <mergeCell ref="A115:A116"/>
    <mergeCell ref="B5:D5"/>
    <mergeCell ref="E60:G60"/>
    <mergeCell ref="A61:A62"/>
    <mergeCell ref="A88:A89"/>
    <mergeCell ref="E5:G5"/>
    <mergeCell ref="B87:D87"/>
    <mergeCell ref="E87:G87"/>
    <mergeCell ref="A6:A7"/>
    <mergeCell ref="B60:D60"/>
    <mergeCell ref="B114:D114"/>
    <mergeCell ref="E114:G114"/>
    <mergeCell ref="A1:G1"/>
    <mergeCell ref="A2:G2"/>
    <mergeCell ref="A3:G3"/>
    <mergeCell ref="A4:G4"/>
    <mergeCell ref="E30:G30"/>
    <mergeCell ref="A31:A32"/>
    <mergeCell ref="B30:D30"/>
  </mergeCells>
  <printOptions/>
  <pageMargins left="0.38" right="0.13" top="0.6" bottom="0.12" header="0.66" footer="0.12"/>
  <pageSetup horizontalDpi="300" verticalDpi="300" orientation="landscape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wooddy</dc:creator>
  <cp:keywords/>
  <dc:description/>
  <cp:lastModifiedBy>Simon</cp:lastModifiedBy>
  <cp:lastPrinted>2017-08-17T09:45:16Z</cp:lastPrinted>
  <dcterms:created xsi:type="dcterms:W3CDTF">2001-07-26T08:26:46Z</dcterms:created>
  <dcterms:modified xsi:type="dcterms:W3CDTF">2017-08-17T09:47:59Z</dcterms:modified>
  <cp:category/>
  <cp:version/>
  <cp:contentType/>
  <cp:contentStatus/>
</cp:coreProperties>
</file>